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934" activeTab="1"/>
  </bookViews>
  <sheets>
    <sheet name="Фінплан" sheetId="1" r:id="rId1"/>
    <sheet name="таблиця 1" sheetId="2" r:id="rId2"/>
    <sheet name="таблиця 2" sheetId="3" r:id="rId3"/>
    <sheet name="таблиця 3" sheetId="4" r:id="rId4"/>
    <sheet name="таблиця 4" sheetId="5" r:id="rId5"/>
    <sheet name="Звіт " sheetId="6" r:id="rId6"/>
    <sheet name="таблиця З-1" sheetId="7" r:id="rId7"/>
    <sheet name="таблиця З-2" sheetId="8" r:id="rId8"/>
    <sheet name="таблиця 3р-3" sheetId="9" r:id="rId9"/>
    <sheet name="таблиця Зр-4" sheetId="10" r:id="rId10"/>
    <sheet name="Рух грош.к." sheetId="11" r:id="rId11"/>
    <sheet name="Лист1" sheetId="12" r:id="rId12"/>
  </sheets>
  <definedNames>
    <definedName name="_xlnm.Print_Area" localSheetId="5">'Звіт '!$A$1:$F$76</definedName>
    <definedName name="_xlnm.Print_Area" localSheetId="6">'таблиця З-1'!$A$1:$F$26</definedName>
  </definedNames>
  <calcPr fullCalcOnLoad="1"/>
</workbook>
</file>

<file path=xl/sharedStrings.xml><?xml version="1.0" encoding="utf-8"?>
<sst xmlns="http://schemas.openxmlformats.org/spreadsheetml/2006/main" count="885" uniqueCount="423">
  <si>
    <t xml:space="preserve">                                                  ДОДАТОК 1 до Порядку складання, затвердження та контролю виконання фінансових планів комунальних підприємств м.Луцька</t>
  </si>
  <si>
    <t>РОЗГЛЯНУТО __________________________________</t>
  </si>
  <si>
    <t>Департамент економічної політики</t>
  </si>
  <si>
    <t>ПОГОДЖЕНО ___________________________________</t>
  </si>
  <si>
    <t>ЗАТВЕРДЖЕНО</t>
  </si>
  <si>
    <t>Виконавчий орган, до сфери управління якого входить КП</t>
  </si>
  <si>
    <t xml:space="preserve">Рішення виконавчого комітету </t>
  </si>
  <si>
    <t>"______"__________________20__ рік</t>
  </si>
  <si>
    <t>________________________________________________________________</t>
  </si>
  <si>
    <t>Одиниця виміру: тис.грн.</t>
  </si>
  <si>
    <t xml:space="preserve">Основні фінансові показники підприємства   </t>
  </si>
  <si>
    <t>Назва показника</t>
  </si>
  <si>
    <t xml:space="preserve">Код рядка </t>
  </si>
  <si>
    <t>Довідка:</t>
  </si>
  <si>
    <t>Прогноз:</t>
  </si>
  <si>
    <t>Плановий рік</t>
  </si>
  <si>
    <t xml:space="preserve">факт минулого року </t>
  </si>
  <si>
    <t xml:space="preserve">фінансовий план поточ-ного року </t>
  </si>
  <si>
    <t>фактичне виконання фінансового плану поточного року  за      9 місяців та очікуване за IV кв.</t>
  </si>
  <si>
    <t>Усього</t>
  </si>
  <si>
    <t xml:space="preserve">у тому числі </t>
  </si>
  <si>
    <t>I</t>
  </si>
  <si>
    <t>II</t>
  </si>
  <si>
    <t>III</t>
  </si>
  <si>
    <t>IV</t>
  </si>
  <si>
    <t>квартал</t>
  </si>
  <si>
    <t xml:space="preserve">І. Результати діяльності: </t>
  </si>
  <si>
    <t>1.Доходи</t>
  </si>
  <si>
    <t xml:space="preserve">Дохід (виручка) від реалізації продукції (товарів, робіт, послуг), у т.ч. </t>
  </si>
  <si>
    <t>1101</t>
  </si>
  <si>
    <t xml:space="preserve">    послуги, надані фізичним особам</t>
  </si>
  <si>
    <t>1101/1</t>
  </si>
  <si>
    <t xml:space="preserve">    послуги, надані юридичним особам</t>
  </si>
  <si>
    <t>1101/2</t>
  </si>
  <si>
    <t xml:space="preserve">    фінансування робіт з бюджету міста (розшифрування) </t>
  </si>
  <si>
    <t>1101/3</t>
  </si>
  <si>
    <t>Субсидії, пільги з бюджету</t>
  </si>
  <si>
    <t>1102</t>
  </si>
  <si>
    <t xml:space="preserve">Дотації з бюджету міста </t>
  </si>
  <si>
    <t>1103</t>
  </si>
  <si>
    <t>Дохід від здачі майна в оренду</t>
  </si>
  <si>
    <t>1104</t>
  </si>
  <si>
    <t xml:space="preserve">Інші фінансові доходи (розшифрування) </t>
  </si>
  <si>
    <t>1105</t>
  </si>
  <si>
    <t xml:space="preserve">Інші доходи (розшифрування) </t>
  </si>
  <si>
    <t>1106</t>
  </si>
  <si>
    <t>Податок на додану вартість</t>
  </si>
  <si>
    <t>1107</t>
  </si>
  <si>
    <t>Інші непрямі податки</t>
  </si>
  <si>
    <t>1108</t>
  </si>
  <si>
    <t>1109</t>
  </si>
  <si>
    <r>
      <rPr>
        <b/>
        <sz val="12"/>
        <color indexed="8"/>
        <rFont val="Times New Roman"/>
        <family val="1"/>
      </rPr>
      <t>Усього</t>
    </r>
    <r>
      <rPr>
        <b/>
        <i/>
        <sz val="12"/>
        <color indexed="8"/>
        <rFont val="Times New Roman"/>
        <family val="1"/>
      </rPr>
      <t xml:space="preserve"> ч</t>
    </r>
    <r>
      <rPr>
        <b/>
        <sz val="12"/>
        <color indexed="8"/>
        <rFont val="Times New Roman"/>
        <family val="1"/>
      </rPr>
      <t>истий дохід (виручка) від реалізації продукції (товарів, робіт, послуг)</t>
    </r>
  </si>
  <si>
    <t>1100</t>
  </si>
  <si>
    <t xml:space="preserve">2.Витрати </t>
  </si>
  <si>
    <t xml:space="preserve">Собівартість реалізованої продукції (товарів, робіт та послуг) </t>
  </si>
  <si>
    <t>1201</t>
  </si>
  <si>
    <t>Адміністративні витрати, у тому числі:</t>
  </si>
  <si>
    <t>1202</t>
  </si>
  <si>
    <t xml:space="preserve">   витрати на оплату праці</t>
  </si>
  <si>
    <t>1202/1</t>
  </si>
  <si>
    <t xml:space="preserve">   відрахування на соціальні  заходи </t>
  </si>
  <si>
    <t>1202/2</t>
  </si>
  <si>
    <t xml:space="preserve">   витрати, пов'язані з використанням службових автомобілів </t>
  </si>
  <si>
    <t>1202/3</t>
  </si>
  <si>
    <t xml:space="preserve">   витрати на консалтингові послуги </t>
  </si>
  <si>
    <t>1202/4</t>
  </si>
  <si>
    <t xml:space="preserve">   витрати на страхові послуги </t>
  </si>
  <si>
    <t>1202/5</t>
  </si>
  <si>
    <r>
      <rPr>
        <i/>
        <sz val="9"/>
        <color indexed="8"/>
        <rFont val="Times New Roman"/>
        <family val="1"/>
      </rPr>
      <t xml:space="preserve">   витрати та послуги зв</t>
    </r>
    <r>
      <rPr>
        <sz val="9"/>
        <color indexed="8"/>
        <rFont val="Arial"/>
        <family val="2"/>
      </rPr>
      <t>'</t>
    </r>
    <r>
      <rPr>
        <i/>
        <sz val="9"/>
        <color indexed="8"/>
        <rFont val="Times New Roman"/>
        <family val="1"/>
      </rPr>
      <t>язку</t>
    </r>
  </si>
  <si>
    <t>1202/6</t>
  </si>
  <si>
    <t xml:space="preserve">   витрати на відрядження</t>
  </si>
  <si>
    <t>1202/7</t>
  </si>
  <si>
    <t xml:space="preserve">   витрати на аудиторські послуги </t>
  </si>
  <si>
    <t>1202/8</t>
  </si>
  <si>
    <t xml:space="preserve">   інші адміністративні витрати (розшифрування) </t>
  </si>
  <si>
    <t>1202/9</t>
  </si>
  <si>
    <t>Витрати на збут (розшифрування)</t>
  </si>
  <si>
    <t>1203</t>
  </si>
  <si>
    <t>Інші операційні витрати  (розшифрування)</t>
  </si>
  <si>
    <t>1204</t>
  </si>
  <si>
    <t xml:space="preserve">Фінансові витрати (розшифрування) </t>
  </si>
  <si>
    <t>1205</t>
  </si>
  <si>
    <t>1206</t>
  </si>
  <si>
    <t xml:space="preserve">Усього витрати </t>
  </si>
  <si>
    <t>1200</t>
  </si>
  <si>
    <t xml:space="preserve">ІІ.Фінансові результати діяльності: </t>
  </si>
  <si>
    <t xml:space="preserve">Фінансовий результат від операційної діяльності </t>
  </si>
  <si>
    <t>2100</t>
  </si>
  <si>
    <t xml:space="preserve">   прибуток</t>
  </si>
  <si>
    <t>2100/1</t>
  </si>
  <si>
    <t xml:space="preserve">   збиток </t>
  </si>
  <si>
    <t>2100/2</t>
  </si>
  <si>
    <t xml:space="preserve">Доходи/втрати від участі в капіталі </t>
  </si>
  <si>
    <t>2200</t>
  </si>
  <si>
    <t xml:space="preserve">Фінансовий результат до оподаткування  </t>
  </si>
  <si>
    <t>2300</t>
  </si>
  <si>
    <t xml:space="preserve">  прибуток</t>
  </si>
  <si>
    <t>2300/1</t>
  </si>
  <si>
    <t xml:space="preserve">  збиток </t>
  </si>
  <si>
    <t>2300/2</t>
  </si>
  <si>
    <t xml:space="preserve">Податок на прибуток </t>
  </si>
  <si>
    <t>2400</t>
  </si>
  <si>
    <t xml:space="preserve">Чистий фінансовий  результат, у тому числі: </t>
  </si>
  <si>
    <t>2500</t>
  </si>
  <si>
    <t xml:space="preserve">  прибуток </t>
  </si>
  <si>
    <t>2500/1</t>
  </si>
  <si>
    <t>2500/2</t>
  </si>
  <si>
    <r>
      <rPr>
        <b/>
        <sz val="11"/>
        <color indexed="8"/>
        <rFont val="Times New Roman"/>
        <family val="1"/>
      </rPr>
      <t>ІІІ. 0бов</t>
    </r>
    <r>
      <rPr>
        <b/>
        <sz val="11"/>
        <color indexed="8"/>
        <rFont val="Arial"/>
        <family val="2"/>
      </rPr>
      <t>ֹ</t>
    </r>
    <r>
      <rPr>
        <b/>
        <sz val="11"/>
        <color indexed="8"/>
        <rFont val="Times New Roman"/>
        <family val="1"/>
      </rPr>
      <t xml:space="preserve">язкові платежі підприємства до бюджету та цільових фондів </t>
    </r>
  </si>
  <si>
    <t>Сплата поточних податків та обов’язкових платежів до бюджету, у тому числі:</t>
  </si>
  <si>
    <t>3100</t>
  </si>
  <si>
    <t>податок на прибуток</t>
  </si>
  <si>
    <t>3110</t>
  </si>
  <si>
    <t>ПДВ, що підлягає сплаті до бюджету за підсумками звітного періоду</t>
  </si>
  <si>
    <t>3120</t>
  </si>
  <si>
    <t>ПДВ, що підлягає відшкодуванню з бюджету за підсумками звітного періоду</t>
  </si>
  <si>
    <t>3130</t>
  </si>
  <si>
    <t>інші податки (розшифрувати)</t>
  </si>
  <si>
    <t>3140</t>
  </si>
  <si>
    <t>у тому числі відрахування частини чистого прибутку до бюджету</t>
  </si>
  <si>
    <t>3141</t>
  </si>
  <si>
    <t>Внески до цільових фондів</t>
  </si>
  <si>
    <t>3200</t>
  </si>
  <si>
    <t>Погашення заборгованості до бюджету, цільових фондів, заробітної плати, у тому числі:</t>
  </si>
  <si>
    <t>3300</t>
  </si>
  <si>
    <t>погашення реструктуризованих та відстрочених сум, що підлягають сплаті у поточному році:</t>
  </si>
  <si>
    <t>3310</t>
  </si>
  <si>
    <t>до бюджету</t>
  </si>
  <si>
    <t>3311</t>
  </si>
  <si>
    <t>до  цільових фондів</t>
  </si>
  <si>
    <t>3312</t>
  </si>
  <si>
    <t>неустойки (штрафи, пені)</t>
  </si>
  <si>
    <t>3313</t>
  </si>
  <si>
    <t>погашення заборгованості з заробітної плати:</t>
  </si>
  <si>
    <t>3320</t>
  </si>
  <si>
    <t>поточної згідно умов колективного договору, що виникла на звітну дату</t>
  </si>
  <si>
    <t>3321</t>
  </si>
  <si>
    <t>строк виплати якої минув</t>
  </si>
  <si>
    <t>3322</t>
  </si>
  <si>
    <t xml:space="preserve"> </t>
  </si>
  <si>
    <t xml:space="preserve">      (підпис) </t>
  </si>
  <si>
    <t xml:space="preserve">         (підпис) </t>
  </si>
  <si>
    <t xml:space="preserve">                                                      </t>
  </si>
  <si>
    <t xml:space="preserve">Таблиця П-1 </t>
  </si>
  <si>
    <t xml:space="preserve">Елементи операційних витрат </t>
  </si>
  <si>
    <t>тис. грн</t>
  </si>
  <si>
    <t xml:space="preserve">Матеріальні затрати, у тому числі </t>
  </si>
  <si>
    <t xml:space="preserve">001 </t>
  </si>
  <si>
    <t xml:space="preserve">    витрати на сировину й основні матеріали </t>
  </si>
  <si>
    <t xml:space="preserve">001/1 </t>
  </si>
  <si>
    <t xml:space="preserve">   витрати на паливо та енергію </t>
  </si>
  <si>
    <t xml:space="preserve">001/2 </t>
  </si>
  <si>
    <t xml:space="preserve">   інші матеріальні витрати</t>
  </si>
  <si>
    <t>001/3</t>
  </si>
  <si>
    <t xml:space="preserve">Витрати на оплату праці </t>
  </si>
  <si>
    <t xml:space="preserve">002 </t>
  </si>
  <si>
    <t xml:space="preserve">Відрахування на соціальні заходи </t>
  </si>
  <si>
    <t xml:space="preserve">003 </t>
  </si>
  <si>
    <t xml:space="preserve">Амортизація </t>
  </si>
  <si>
    <t xml:space="preserve">004 </t>
  </si>
  <si>
    <t>Інші операційні витрати (розшифрувати)</t>
  </si>
  <si>
    <t>005</t>
  </si>
  <si>
    <t xml:space="preserve">Операційні витрати усього </t>
  </si>
  <si>
    <t>006</t>
  </si>
  <si>
    <t xml:space="preserve">(підпис) </t>
  </si>
  <si>
    <t>Таблиця П-2</t>
  </si>
  <si>
    <t xml:space="preserve">  Капітальні інвестиції</t>
  </si>
  <si>
    <t>фактичне виконання фінансового плану поточного року  за         9 місяців та очікуване за IV кв.</t>
  </si>
  <si>
    <t xml:space="preserve">Капітальні інвестиції усього, в т.ч. </t>
  </si>
  <si>
    <t xml:space="preserve">     капітальне будівництво </t>
  </si>
  <si>
    <t xml:space="preserve">    придбання (виготовлення) основних засобів </t>
  </si>
  <si>
    <t xml:space="preserve">   придбання (виготовлення) інших необоротних матеріальних активів </t>
  </si>
  <si>
    <t xml:space="preserve">    придбання (створення) нематеріальних активів </t>
  </si>
  <si>
    <t xml:space="preserve">005 </t>
  </si>
  <si>
    <t xml:space="preserve">    модернізація, модифікація (добудова, дообладнання, реконструкція) основних засобів </t>
  </si>
  <si>
    <t xml:space="preserve">006 </t>
  </si>
  <si>
    <t>капітальний ремонт</t>
  </si>
  <si>
    <t>007</t>
  </si>
  <si>
    <t>Джерела капітальних інвестицій</t>
  </si>
  <si>
    <t>Назва</t>
  </si>
  <si>
    <t>Залучення кредитних коштів</t>
  </si>
  <si>
    <t>Бюджетне фінансування</t>
  </si>
  <si>
    <t>За рахунок прибутку, який залишається в розпорядженні підприємства</t>
  </si>
  <si>
    <t>За рахунок амортизаційних відрахувань</t>
  </si>
  <si>
    <t>Інші джерела (розшифрувати)</t>
  </si>
  <si>
    <t>УСЬОГО:</t>
  </si>
  <si>
    <t xml:space="preserve">Факт минулого року </t>
  </si>
  <si>
    <t xml:space="preserve">Фінансовий план поточного року </t>
  </si>
  <si>
    <t>Таблиця П-3</t>
  </si>
  <si>
    <t xml:space="preserve">                       </t>
  </si>
  <si>
    <t xml:space="preserve"> Дані про підприємство, персонал та витрати на оплату праці</t>
  </si>
  <si>
    <t>Фінансовий план
поточного року</t>
  </si>
  <si>
    <t>Плановий рік до факту минулого року</t>
  </si>
  <si>
    <t>+/-</t>
  </si>
  <si>
    <t>%</t>
  </si>
  <si>
    <r>
      <rPr>
        <b/>
        <sz val="11"/>
        <rFont val="Times New Roman"/>
        <family val="1"/>
      </rP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</si>
  <si>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керівник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</si>
  <si>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</si>
  <si>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</si>
  <si>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</si>
  <si>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 (з нарахуваннями), тис. грн, у тому числі:</t>
  </si>
  <si>
    <t>Середньомісячні витрати на оплату праці одного працівника (грн), усього, у тому числі:</t>
  </si>
  <si>
    <t xml:space="preserve"> У разі збільшення витрат на оплату праці в плановому році порівняно з установленим рівнем поточного року надаються відповідні обґрунтування. </t>
  </si>
  <si>
    <t>Таблиця П-4</t>
  </si>
  <si>
    <t>Фінансові зобов'язання підприємства</t>
  </si>
  <si>
    <t>Найменування банку, кредитора</t>
  </si>
  <si>
    <t>Вид кредитного продукту та цільове призначення</t>
  </si>
  <si>
    <t>Сума, валюта за договорами</t>
  </si>
  <si>
    <t>Процентна ставка</t>
  </si>
  <si>
    <t>Дата видачі/погашення (графік)</t>
  </si>
  <si>
    <t>Забезпечення</t>
  </si>
  <si>
    <t> </t>
  </si>
  <si>
    <t>х</t>
  </si>
  <si>
    <t>-</t>
  </si>
  <si>
    <t>Інформація щодо отримання та повернення залучених коштів</t>
  </si>
  <si>
    <t>Зобов'язання</t>
  </si>
  <si>
    <t>План із залучення коштів</t>
  </si>
  <si>
    <t>План з повернення коштів</t>
  </si>
  <si>
    <t>Довгострокові зобов'язання</t>
  </si>
  <si>
    <t>Короткострокові зобов'язання</t>
  </si>
  <si>
    <t>Інші фінансові зобов'язання</t>
  </si>
  <si>
    <t xml:space="preserve">                                                                                                                                                                                                           ДОДАТОК 2 До Порядку складання, затвердження та контролю виконання фінансових планів комунальних підприємств м.Луцька</t>
  </si>
  <si>
    <t xml:space="preserve">Звіт про виконання фінансового плану підприємства </t>
  </si>
  <si>
    <t>(назва підприємства)</t>
  </si>
  <si>
    <t>Код рядка</t>
  </si>
  <si>
    <t>Планові показники звітного періоду</t>
  </si>
  <si>
    <t>Фактичні показники звітного періоду</t>
  </si>
  <si>
    <t>Відхилення фактичних показників від планових</t>
  </si>
  <si>
    <t>факт відповідного періоду минулого року</t>
  </si>
  <si>
    <t xml:space="preserve">до Звіту про виконання фінансового плану підприємства  </t>
  </si>
  <si>
    <t>Елементи операційних витрат</t>
  </si>
  <si>
    <t>тис.грн</t>
  </si>
  <si>
    <r>
      <rPr>
        <b/>
        <sz val="10"/>
        <color indexed="8"/>
        <rFont val="Times New Roman"/>
        <family val="1"/>
      </rPr>
      <t>  </t>
    </r>
    <r>
      <rPr>
        <b/>
        <sz val="11"/>
        <color indexed="8"/>
        <rFont val="Times New Roman"/>
        <family val="1"/>
      </rPr>
      <t>Назва показника</t>
    </r>
  </si>
  <si>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>Таблиця Ф-2</t>
    </r>
  </si>
  <si>
    <t>Таблиця З-2</t>
  </si>
  <si>
    <t xml:space="preserve">до Звіту про виконання фінансового плану підприємства </t>
  </si>
  <si>
    <t>Капітальні інвестиції</t>
  </si>
  <si>
    <t>Капітальні інвестиції, усього, у т.ч.:</t>
  </si>
  <si>
    <t>001</t>
  </si>
  <si>
    <t xml:space="preserve">     капітальне будівництво</t>
  </si>
  <si>
    <t>002</t>
  </si>
  <si>
    <t xml:space="preserve">    придбання (виготовлення) основних засобів</t>
  </si>
  <si>
    <t>003</t>
  </si>
  <si>
    <t xml:space="preserve">     придбання (виготовлення) інших необоротних матеріальних активів</t>
  </si>
  <si>
    <t>004</t>
  </si>
  <si>
    <t xml:space="preserve">     придбання (створення) нематеріальних активів</t>
  </si>
  <si>
    <t xml:space="preserve">    модернізація, модифікація (добудова, дообладнання, реконструкція) основних засобів</t>
  </si>
  <si>
    <t xml:space="preserve">    капітальний ремонт</t>
  </si>
  <si>
    <t>Факт відповідного періоду минулого року</t>
  </si>
  <si>
    <t xml:space="preserve">Таблиця Зр-3 </t>
  </si>
  <si>
    <t>Фактичні показники поточного року</t>
  </si>
  <si>
    <t>Плановий рік до факту поточного року</t>
  </si>
  <si>
    <t xml:space="preserve"> У разі збільшення фактичних витрат на оплату праці в звітному році порівняно з уточненим планом надаються відповідні обґрунтування. </t>
  </si>
  <si>
    <t xml:space="preserve">Таблиця Зр-4 </t>
  </si>
  <si>
    <t>Фактично залучено</t>
  </si>
  <si>
    <t>Фактично повернуто</t>
  </si>
  <si>
    <t>ДОДАТОК 3</t>
  </si>
  <si>
    <t xml:space="preserve">до Порядку  складання, затвердження та контролю виконання фінансових планів комунальних підприємств м.Луцька    </t>
  </si>
  <si>
    <t xml:space="preserve"> Інформація про рух грошових коштів </t>
  </si>
  <si>
    <t xml:space="preserve">(назва підприємства) </t>
  </si>
  <si>
    <t xml:space="preserve">Відповідний період минулого року  </t>
  </si>
  <si>
    <t xml:space="preserve">Різниця </t>
  </si>
  <si>
    <t>Надходження</t>
  </si>
  <si>
    <t xml:space="preserve">Надходження грошових коштів від основної діяльності </t>
  </si>
  <si>
    <t>Виручка від реалізації товарів, робіт, послуг</t>
  </si>
  <si>
    <t xml:space="preserve">Цільове фінансування  </t>
  </si>
  <si>
    <t xml:space="preserve">Отримання короткострокових кредитів </t>
  </si>
  <si>
    <t>Аванси одержані</t>
  </si>
  <si>
    <t xml:space="preserve">Інші надходження (розшифрувати) </t>
  </si>
  <si>
    <t xml:space="preserve">Надходження грошових коштів від інвестиційної діяльності </t>
  </si>
  <si>
    <t>Виручка від реалізації основних фондів</t>
  </si>
  <si>
    <t>008</t>
  </si>
  <si>
    <t xml:space="preserve">Виручка від реалізації нематеріальних активів </t>
  </si>
  <si>
    <t>009</t>
  </si>
  <si>
    <t xml:space="preserve">Надходження від продажу акцій та облігацій </t>
  </si>
  <si>
    <t>010</t>
  </si>
  <si>
    <t>011</t>
  </si>
  <si>
    <t xml:space="preserve">Надходження грошових коштів від фінансової діяльності </t>
  </si>
  <si>
    <t>012</t>
  </si>
  <si>
    <t xml:space="preserve">Отримання довгострокових кредитів </t>
  </si>
  <si>
    <t>013</t>
  </si>
  <si>
    <t>014</t>
  </si>
  <si>
    <t>Видатки</t>
  </si>
  <si>
    <t>Видатки грошових коштів основної діяльності</t>
  </si>
  <si>
    <t>015</t>
  </si>
  <si>
    <t xml:space="preserve">Розрахунки за товари, роботи та послуги </t>
  </si>
  <si>
    <t>016</t>
  </si>
  <si>
    <t xml:space="preserve">Розрахунки з оплати праці </t>
  </si>
  <si>
    <t>017</t>
  </si>
  <si>
    <t>Повернення короткострокових кредитів та сплата відсотків за ними</t>
  </si>
  <si>
    <t>018</t>
  </si>
  <si>
    <t xml:space="preserve">Платежі в бюджет (розшифрувати) </t>
  </si>
  <si>
    <t>019</t>
  </si>
  <si>
    <t>Інші витрати (розшифрувати)</t>
  </si>
  <si>
    <t>020</t>
  </si>
  <si>
    <t xml:space="preserve">Видатки грошових коштів інвестиційної діяльності </t>
  </si>
  <si>
    <t>021</t>
  </si>
  <si>
    <t xml:space="preserve">Придбання основних засобів  </t>
  </si>
  <si>
    <t>022</t>
  </si>
  <si>
    <t xml:space="preserve">Капітальні вкладення  </t>
  </si>
  <si>
    <t>023</t>
  </si>
  <si>
    <t xml:space="preserve">Придбання нематеріальних активів </t>
  </si>
  <si>
    <t>024</t>
  </si>
  <si>
    <t xml:space="preserve">Придбання акцій та облігацій  </t>
  </si>
  <si>
    <t>025</t>
  </si>
  <si>
    <t>026</t>
  </si>
  <si>
    <t xml:space="preserve">Видатки грошових коштів фінансової діяльності </t>
  </si>
  <si>
    <t>027</t>
  </si>
  <si>
    <t xml:space="preserve">Сплата дивідендів </t>
  </si>
  <si>
    <t>028</t>
  </si>
  <si>
    <t>Повернення довгострокових кредитів та сплата відсотків за ними</t>
  </si>
  <si>
    <t>029</t>
  </si>
  <si>
    <t>Грошові кошти:</t>
  </si>
  <si>
    <t>на початок періоду</t>
  </si>
  <si>
    <t>030</t>
  </si>
  <si>
    <t>на кінець періоду</t>
  </si>
  <si>
    <t>031</t>
  </si>
  <si>
    <t>Чистий грошовий потік</t>
  </si>
  <si>
    <t>032</t>
  </si>
  <si>
    <t>Підприємство - КП "АвтоПаркСервіс"</t>
  </si>
  <si>
    <r>
      <rPr>
        <sz val="10"/>
        <color indexed="8"/>
        <rFont val="Times New Roman"/>
        <family val="1"/>
      </rPr>
      <t xml:space="preserve">Код ЄДПРОУ - </t>
    </r>
    <r>
      <rPr>
        <b/>
        <u val="single"/>
        <sz val="10"/>
        <color indexed="8"/>
        <rFont val="Times New Roman"/>
        <family val="1"/>
      </rPr>
      <t>35963673</t>
    </r>
  </si>
  <si>
    <t>Головний бухгалтер___________________________ (Нащанська О. М.  095-580-9041)</t>
  </si>
  <si>
    <t xml:space="preserve">                                                (підпис) </t>
  </si>
  <si>
    <t>Головний бухгалтер________________________________________ (Нащанська О. М.  095-580-9041)</t>
  </si>
  <si>
    <t>Керівників двоє:</t>
  </si>
  <si>
    <t>Підприємство  - КП "АвтоПаркСервіс"                                                                                                                                                       Таблиця З-1</t>
  </si>
  <si>
    <t xml:space="preserve">Підприємство  - КП "АвтоПаркСервіс" </t>
  </si>
  <si>
    <t>Підприємство  - КП "АвтоПаркСервіс" ____________________________________________</t>
  </si>
  <si>
    <t>Підприємство  - КП "АвтоПаркСервіс" ___________________________________________</t>
  </si>
  <si>
    <t>__________________________________КП "АвтоПаркСервіс" ___________________________________</t>
  </si>
  <si>
    <t>Головний бухгалтер________________________________________(Нащанська О. М.  095-580-9041)</t>
  </si>
  <si>
    <t>Головний бухгалтер______________________(Нащанська О. М.  095-580-9041)</t>
  </si>
  <si>
    <r>
      <t>Інші надходження (</t>
    </r>
    <r>
      <rPr>
        <sz val="7"/>
        <rFont val="Times New Roman"/>
        <family val="1"/>
      </rPr>
      <t xml:space="preserve">ФСС зТВП-лікарняні/алім/мобілізов/) </t>
    </r>
  </si>
  <si>
    <t>тис.грн.</t>
  </si>
  <si>
    <t xml:space="preserve">    витрати на послуги  водопостачання приміщення</t>
  </si>
  <si>
    <t xml:space="preserve">    витрати на послуги  електропостачання приміщ.</t>
  </si>
  <si>
    <t xml:space="preserve">    витрати по опаленню приміщення</t>
  </si>
  <si>
    <t xml:space="preserve">    касове, банк.обслуг-ня (в т.ч.- % посттермінала) </t>
  </si>
  <si>
    <t xml:space="preserve">    витрати на канцтовари, заправку картриджів</t>
  </si>
  <si>
    <t xml:space="preserve">    витрати по оренді приміщення</t>
  </si>
  <si>
    <t xml:space="preserve">    амортизація ОФ</t>
  </si>
  <si>
    <t>ЄСВ</t>
  </si>
  <si>
    <t>Зарплата :</t>
  </si>
  <si>
    <t>в т.ч. ПДФО</t>
  </si>
  <si>
    <t>в т.ч. ВЗ</t>
  </si>
  <si>
    <t xml:space="preserve">    витрати по прибиранню місць заг.користування</t>
  </si>
  <si>
    <t>послуги вивезення та захоронення ТПВ</t>
  </si>
  <si>
    <t xml:space="preserve">витрати на сировину й основні матеріали </t>
  </si>
  <si>
    <t>амортизація ОФ</t>
  </si>
  <si>
    <t>витрати на оплату праці та соц.заходи</t>
  </si>
  <si>
    <t>нараховано</t>
  </si>
  <si>
    <t>Бас Т.М. - мобілізований- отримує сер.заробіток + ЄСВ;</t>
  </si>
  <si>
    <t xml:space="preserve">                                          </t>
  </si>
  <si>
    <t>Керівник підприємства ____________________________________ (Бахтай Олег Сергійович)</t>
  </si>
  <si>
    <t>Керівник підприємства ____________________________________  (Бахтай Олег Сергійович)</t>
  </si>
  <si>
    <t>Керівник підприємства ____________________________  ( Бахтай О. С. )</t>
  </si>
  <si>
    <t>Бахтай О.С. -з 19.03.2021р- зарплата + ЄСВ</t>
  </si>
  <si>
    <t>Семенюк Л.О. -до 18.03.2021р.</t>
  </si>
  <si>
    <t xml:space="preserve">    ремонт ОФ</t>
  </si>
  <si>
    <t>послуги ТО РРО + ТО: паркоматів, електромереж</t>
  </si>
  <si>
    <t xml:space="preserve">    витрати на Укрпошту (Нову Пошту, тощо)</t>
  </si>
  <si>
    <t>витрати на електроенергію ізі-Пей</t>
  </si>
  <si>
    <t xml:space="preserve">                                                                                </t>
  </si>
  <si>
    <t>Керівник підприємства ____________________________________  (Бахтай О.С.)</t>
  </si>
  <si>
    <t>Головний бухгалтер________________________________________ (Нащанська О. М.)</t>
  </si>
  <si>
    <t>Керівник підприємства ____________________________________ (Бахтай О.С.)</t>
  </si>
  <si>
    <t xml:space="preserve">                                         (підпис) </t>
  </si>
  <si>
    <t>Головний бухгалтер_______________________________________ (Нащанська О. М.)</t>
  </si>
  <si>
    <t>Керівник підприємства ____________________________________  (Бахтай О. С.)</t>
  </si>
  <si>
    <t xml:space="preserve">                                                           (підпис) </t>
  </si>
  <si>
    <t xml:space="preserve">                                                                     (підпис) </t>
  </si>
  <si>
    <r>
      <t>Інші витрати (</t>
    </r>
    <r>
      <rPr>
        <sz val="7"/>
        <rFont val="Times New Roman"/>
        <family val="1"/>
      </rPr>
      <t>бпфд/лікарняні/виконавчі-прац.</t>
    </r>
    <r>
      <rPr>
        <sz val="9"/>
        <rFont val="Times New Roman"/>
        <family val="1"/>
      </rPr>
      <t>)</t>
    </r>
  </si>
  <si>
    <t xml:space="preserve">                                        ФІНАНСОВИЙ ПЛАН ПІДПРИЄМСТВА НА  2023 рік</t>
  </si>
  <si>
    <t>фактичне виконання фінансового плану поточного року  за 9 місяців та очікуване за IV кв.</t>
  </si>
  <si>
    <t>Інші вирахування з доходу (паркув.збір,зем.под)</t>
  </si>
  <si>
    <t>Інші витрати (єдиний податок-2%)</t>
  </si>
  <si>
    <r>
      <t xml:space="preserve">у тому числі </t>
    </r>
    <r>
      <rPr>
        <b/>
        <sz val="9"/>
        <rFont val="Times New Roman Cyr"/>
        <family val="0"/>
      </rPr>
      <t>єдиний податок-2%</t>
    </r>
  </si>
  <si>
    <t>3142</t>
  </si>
  <si>
    <t>до Фінансового плану підприємства на 2023 р.</t>
  </si>
  <si>
    <t xml:space="preserve">факт минулого 2021року </t>
  </si>
  <si>
    <t>паркомат з монетоприймачем</t>
  </si>
  <si>
    <t>Факт минулого року-2021</t>
  </si>
  <si>
    <t>Зобов'язання на  початок 2023 року, що передує плановому</t>
  </si>
  <si>
    <t>Зобов'язання за кредитами на початок 2023 року</t>
  </si>
  <si>
    <t>Зобов'язання за кредитами на кінець 2023 року</t>
  </si>
  <si>
    <t>Факт минулого року - 2022</t>
  </si>
  <si>
    <r>
      <t xml:space="preserve">Зобов'язання на  початок </t>
    </r>
    <r>
      <rPr>
        <b/>
        <u val="single"/>
        <sz val="12"/>
        <rFont val="Times New Roman"/>
        <family val="1"/>
      </rPr>
      <t>2023</t>
    </r>
    <r>
      <rPr>
        <sz val="12"/>
        <rFont val="Times New Roman"/>
        <family val="1"/>
      </rPr>
      <t xml:space="preserve"> звітного року</t>
    </r>
  </si>
  <si>
    <r>
      <t xml:space="preserve">Зобов'язання за кредитами на початок </t>
    </r>
    <r>
      <rPr>
        <b/>
        <sz val="12"/>
        <rFont val="Times New Roman"/>
        <family val="1"/>
      </rPr>
      <t>1кв. 2023 року</t>
    </r>
  </si>
  <si>
    <t>Інші фінансові зобов'язання  / КП"Луцькводоканал " - БПФД № 84 від 09.06.2021</t>
  </si>
  <si>
    <r>
      <t xml:space="preserve">Зобов'язання за кредитами на кінець 1кв. </t>
    </r>
    <r>
      <rPr>
        <b/>
        <sz val="12"/>
        <rFont val="Times New Roman"/>
        <family val="1"/>
      </rPr>
      <t>2023</t>
    </r>
    <r>
      <rPr>
        <sz val="12"/>
        <rFont val="Times New Roman"/>
        <family val="1"/>
      </rPr>
      <t xml:space="preserve"> року</t>
    </r>
  </si>
  <si>
    <t>до 29.12.2023р</t>
  </si>
  <si>
    <t>інші витрати    поклейка реклами</t>
  </si>
  <si>
    <t>Інші витрати ( єдиний.под-2%)</t>
  </si>
  <si>
    <t xml:space="preserve">    витрати на інформаційні послуги /в газетах, на теле-радіо/</t>
  </si>
  <si>
    <t xml:space="preserve">    витрати на послуги з приймання платежів /Ізі-Пей, ЮАПЕЙ/</t>
  </si>
  <si>
    <t>Інші вирахування з доходу (паркув.збір)</t>
  </si>
  <si>
    <t>автопослуги - пiдмiтання дорiг та територій, очищення і вивезення снігу/зимою/, листя; дорожна розмітка</t>
  </si>
  <si>
    <t>Інші витрати ( паркув. збір)</t>
  </si>
  <si>
    <t xml:space="preserve">Всього    інші адміністративні витрати (розшифрування)  : </t>
  </si>
  <si>
    <t xml:space="preserve">    витрати на оплату праці </t>
  </si>
  <si>
    <t xml:space="preserve">    відрахування на соціальні заходи </t>
  </si>
  <si>
    <t xml:space="preserve">    витрати на послуги зв'язку</t>
  </si>
  <si>
    <t>Витрати  -  всього /тис.грн/ :</t>
  </si>
  <si>
    <t>Вилучення частини чистого прибутку до бюджету міста - 25%</t>
  </si>
  <si>
    <t xml:space="preserve">Єдиний податок  - 2% </t>
  </si>
  <si>
    <t>Збір за місця паркування</t>
  </si>
  <si>
    <t>Земельний податок-м.Луцьк</t>
  </si>
  <si>
    <r>
      <t xml:space="preserve">Податок на прибуток </t>
    </r>
    <r>
      <rPr>
        <sz val="10"/>
        <color indexed="8"/>
        <rFont val="Times New Roman"/>
        <family val="1"/>
      </rPr>
      <t xml:space="preserve"> /м. Луцьк/</t>
    </r>
  </si>
  <si>
    <t>сплачено</t>
  </si>
  <si>
    <t xml:space="preserve">Всього операційні витрати : </t>
  </si>
  <si>
    <r>
      <t xml:space="preserve">     </t>
    </r>
    <r>
      <rPr>
        <b/>
        <sz val="10"/>
        <color indexed="8"/>
        <rFont val="Times New Roman"/>
        <family val="1"/>
      </rPr>
      <t>ПДВ</t>
    </r>
    <r>
      <rPr>
        <sz val="10"/>
        <color indexed="8"/>
        <rFont val="Times New Roman"/>
        <family val="1"/>
      </rPr>
      <t xml:space="preserve">, </t>
    </r>
    <r>
      <rPr>
        <sz val="9"/>
        <color indexed="8"/>
        <rFont val="Times New Roman"/>
        <family val="1"/>
      </rPr>
      <t>що сплачений до бюджету за підсумками 1півр.2023р</t>
    </r>
  </si>
  <si>
    <t xml:space="preserve">за 1півр. 2023 р. </t>
  </si>
  <si>
    <t xml:space="preserve">за 1 півріччя  2023 р. </t>
  </si>
  <si>
    <t>Звітне півріччя</t>
  </si>
  <si>
    <t xml:space="preserve">Платежі в бюджет м.Луцьк (розшифрувати) </t>
  </si>
  <si>
    <t>1,1,</t>
  </si>
  <si>
    <t xml:space="preserve">    періодика ,медок, 1-С,"Ліга-Закон"</t>
  </si>
  <si>
    <t xml:space="preserve">    проектн.док-я, дозвола, сертифікати, довідки</t>
  </si>
  <si>
    <t xml:space="preserve">    електронні ключі</t>
  </si>
  <si>
    <t xml:space="preserve">    Судовий збір , Виконавчий збір</t>
  </si>
  <si>
    <t xml:space="preserve">Сума сер. зар/плати з податками/без ЄСВ/ вцілому по п-ву в 1півр.2023 р.= </t>
  </si>
  <si>
    <t>6 чол. /сер.чисельн.</t>
  </si>
  <si>
    <t xml:space="preserve">Дані про фінансові зобов'язання за 1 півріччя  2023 р. </t>
  </si>
  <si>
    <t>Показники КП "АвтоПаркСервіс"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</si>
</sst>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(* #,##0_);_(* \(#,##0\);_(* \-??_);_(@_)"/>
    <numFmt numFmtId="165" formatCode="_(* #,##0.0_);_(* \(#,##0.0\);_(* \-??_);_(@_)"/>
    <numFmt numFmtId="166" formatCode="0.0"/>
    <numFmt numFmtId="167" formatCode="0.000"/>
    <numFmt numFmtId="168" formatCode="_-* #,##0.0_₴_-;\-* #,##0.0_₴_-;_-* &quot;-&quot;?_₴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#,##0.00[$₴-422]"/>
    <numFmt numFmtId="175" formatCode="_(* #,##0.00_);_(* \(#,##0.00\);_(* \-??_);_(@_)"/>
    <numFmt numFmtId="176" formatCode="0.0000"/>
  </numFmts>
  <fonts count="87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8"/>
      <name val="Arial Cyr"/>
      <family val="0"/>
    </font>
    <font>
      <sz val="10"/>
      <color indexed="8"/>
      <name val="Arial Cyr"/>
      <family val="0"/>
    </font>
    <font>
      <b/>
      <u val="single"/>
      <sz val="10"/>
      <color indexed="8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Arial Cyr"/>
      <family val="0"/>
    </font>
    <font>
      <b/>
      <sz val="12"/>
      <color indexed="8"/>
      <name val="Times New Roman"/>
      <family val="1"/>
    </font>
    <font>
      <u val="single"/>
      <sz val="9"/>
      <color indexed="8"/>
      <name val="Arial Cyr"/>
      <family val="0"/>
    </font>
    <font>
      <i/>
      <sz val="9"/>
      <color indexed="8"/>
      <name val="Times New Roman"/>
      <family val="1"/>
    </font>
    <font>
      <b/>
      <sz val="9"/>
      <name val="Times New Roman Cyr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Arial"/>
      <family val="2"/>
    </font>
    <font>
      <b/>
      <i/>
      <u val="single"/>
      <sz val="10"/>
      <color indexed="8"/>
      <name val="Arial Cyr"/>
      <family val="0"/>
    </font>
    <font>
      <b/>
      <sz val="11"/>
      <color indexed="8"/>
      <name val="Arial"/>
      <family val="2"/>
    </font>
    <font>
      <sz val="9"/>
      <name val="Times New Roman Cyr"/>
      <family val="1"/>
    </font>
    <font>
      <b/>
      <sz val="9"/>
      <color indexed="8"/>
      <name val="Times New Roman Cyr"/>
      <family val="1"/>
    </font>
    <font>
      <i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sz val="9"/>
      <name val="Arial"/>
      <family val="2"/>
    </font>
    <font>
      <b/>
      <u val="single"/>
      <sz val="8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color indexed="8"/>
      <name val="Times New Roman"/>
      <family val="1"/>
    </font>
    <font>
      <b/>
      <i/>
      <u val="single"/>
      <sz val="10"/>
      <name val="Arial Cyr"/>
      <family val="0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6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3" fillId="0" borderId="0" xfId="42" applyNumberFormat="1" applyFont="1" applyFill="1" applyBorder="1" applyAlignment="1" applyProtection="1">
      <alignment/>
      <protection/>
    </xf>
    <xf numFmtId="49" fontId="3" fillId="0" borderId="0" xfId="42" applyNumberFormat="1" applyFont="1" applyFill="1" applyBorder="1" applyAlignment="1" applyProtection="1">
      <alignment horizontal="center"/>
      <protection/>
    </xf>
    <xf numFmtId="0" fontId="4" fillId="0" borderId="0" xfId="42" applyNumberFormat="1" applyFont="1" applyFill="1" applyBorder="1" applyAlignment="1" applyProtection="1">
      <alignment/>
      <protection/>
    </xf>
    <xf numFmtId="0" fontId="5" fillId="0" borderId="0" xfId="42" applyNumberFormat="1" applyFont="1" applyFill="1" applyBorder="1" applyAlignment="1" applyProtection="1">
      <alignment/>
      <protection/>
    </xf>
    <xf numFmtId="0" fontId="6" fillId="0" borderId="0" xfId="42" applyNumberFormat="1" applyFont="1" applyFill="1" applyBorder="1" applyAlignment="1" applyProtection="1">
      <alignment horizontal="right" wrapText="1"/>
      <protection/>
    </xf>
    <xf numFmtId="0" fontId="7" fillId="0" borderId="0" xfId="42" applyNumberFormat="1" applyFont="1" applyFill="1" applyBorder="1" applyAlignment="1" applyProtection="1">
      <alignment/>
      <protection/>
    </xf>
    <xf numFmtId="49" fontId="8" fillId="0" borderId="0" xfId="42" applyNumberFormat="1" applyFont="1" applyFill="1" applyBorder="1" applyAlignment="1" applyProtection="1">
      <alignment horizontal="center"/>
      <protection/>
    </xf>
    <xf numFmtId="0" fontId="8" fillId="0" borderId="0" xfId="42" applyNumberFormat="1" applyFont="1" applyFill="1" applyBorder="1" applyAlignment="1" applyProtection="1">
      <alignment/>
      <protection/>
    </xf>
    <xf numFmtId="0" fontId="9" fillId="0" borderId="0" xfId="42" applyNumberFormat="1" applyFont="1" applyFill="1" applyBorder="1" applyAlignment="1" applyProtection="1">
      <alignment/>
      <protection/>
    </xf>
    <xf numFmtId="0" fontId="10" fillId="0" borderId="0" xfId="42" applyNumberFormat="1" applyFont="1" applyFill="1" applyBorder="1" applyAlignment="1" applyProtection="1">
      <alignment/>
      <protection/>
    </xf>
    <xf numFmtId="0" fontId="11" fillId="0" borderId="0" xfId="42" applyNumberFormat="1" applyFont="1" applyFill="1" applyBorder="1" applyAlignment="1" applyProtection="1">
      <alignment/>
      <protection/>
    </xf>
    <xf numFmtId="0" fontId="12" fillId="0" borderId="0" xfId="42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5" fillId="0" borderId="0" xfId="42" applyNumberFormat="1" applyFont="1" applyFill="1" applyBorder="1" applyAlignment="1" applyProtection="1">
      <alignment/>
      <protection/>
    </xf>
    <xf numFmtId="0" fontId="17" fillId="0" borderId="0" xfId="42" applyNumberFormat="1" applyFont="1" applyFill="1" applyBorder="1" applyAlignment="1" applyProtection="1">
      <alignment/>
      <protection/>
    </xf>
    <xf numFmtId="0" fontId="18" fillId="0" borderId="0" xfId="42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18" fillId="0" borderId="0" xfId="42" applyNumberFormat="1" applyFont="1" applyFill="1" applyBorder="1" applyAlignment="1" applyProtection="1">
      <alignment horizontal="left"/>
      <protection/>
    </xf>
    <xf numFmtId="0" fontId="16" fillId="0" borderId="0" xfId="0" applyFont="1" applyAlignment="1">
      <alignment horizontal="left"/>
    </xf>
    <xf numFmtId="0" fontId="12" fillId="0" borderId="0" xfId="42" applyNumberFormat="1" applyFont="1" applyFill="1" applyBorder="1" applyAlignment="1" applyProtection="1">
      <alignment wrapText="1"/>
      <protection/>
    </xf>
    <xf numFmtId="0" fontId="18" fillId="0" borderId="0" xfId="42" applyNumberFormat="1" applyFont="1" applyFill="1" applyBorder="1" applyAlignment="1" applyProtection="1">
      <alignment horizontal="center" wrapText="1"/>
      <protection/>
    </xf>
    <xf numFmtId="0" fontId="6" fillId="0" borderId="10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42" applyNumberFormat="1" applyFont="1" applyFill="1" applyBorder="1" applyAlignment="1" applyProtection="1">
      <alignment/>
      <protection/>
    </xf>
    <xf numFmtId="0" fontId="6" fillId="0" borderId="10" xfId="42" applyNumberFormat="1" applyFont="1" applyFill="1" applyBorder="1" applyAlignment="1" applyProtection="1">
      <alignment horizontal="center" wrapText="1"/>
      <protection/>
    </xf>
    <xf numFmtId="0" fontId="7" fillId="0" borderId="10" xfId="42" applyNumberFormat="1" applyFont="1" applyFill="1" applyBorder="1" applyAlignment="1" applyProtection="1">
      <alignment wrapText="1"/>
      <protection/>
    </xf>
    <xf numFmtId="49" fontId="7" fillId="0" borderId="10" xfId="42" applyNumberFormat="1" applyFont="1" applyFill="1" applyBorder="1" applyAlignment="1" applyProtection="1">
      <alignment horizontal="center" wrapText="1"/>
      <protection/>
    </xf>
    <xf numFmtId="0" fontId="22" fillId="0" borderId="10" xfId="42" applyNumberFormat="1" applyFont="1" applyFill="1" applyBorder="1" applyAlignment="1" applyProtection="1">
      <alignment horizontal="left" wrapText="1"/>
      <protection/>
    </xf>
    <xf numFmtId="49" fontId="22" fillId="0" borderId="10" xfId="42" applyNumberFormat="1" applyFont="1" applyFill="1" applyBorder="1" applyAlignment="1" applyProtection="1">
      <alignment horizontal="center" wrapText="1"/>
      <protection/>
    </xf>
    <xf numFmtId="0" fontId="6" fillId="0" borderId="10" xfId="42" applyNumberFormat="1" applyFont="1" applyFill="1" applyBorder="1" applyAlignment="1" applyProtection="1">
      <alignment wrapText="1"/>
      <protection/>
    </xf>
    <xf numFmtId="0" fontId="23" fillId="0" borderId="10" xfId="42" applyNumberFormat="1" applyFont="1" applyFill="1" applyBorder="1" applyAlignment="1" applyProtection="1">
      <alignment wrapText="1"/>
      <protection/>
    </xf>
    <xf numFmtId="0" fontId="20" fillId="33" borderId="10" xfId="42" applyNumberFormat="1" applyFont="1" applyFill="1" applyBorder="1" applyAlignment="1" applyProtection="1">
      <alignment wrapText="1"/>
      <protection/>
    </xf>
    <xf numFmtId="49" fontId="25" fillId="33" borderId="10" xfId="42" applyNumberFormat="1" applyFont="1" applyFill="1" applyBorder="1" applyAlignment="1" applyProtection="1">
      <alignment horizontal="center" wrapText="1"/>
      <protection/>
    </xf>
    <xf numFmtId="0" fontId="25" fillId="33" borderId="10" xfId="42" applyNumberFormat="1" applyFont="1" applyFill="1" applyBorder="1" applyAlignment="1" applyProtection="1">
      <alignment horizontal="right" vertical="center" wrapText="1"/>
      <protection/>
    </xf>
    <xf numFmtId="0" fontId="26" fillId="0" borderId="10" xfId="42" applyNumberFormat="1" applyFont="1" applyFill="1" applyBorder="1" applyAlignment="1" applyProtection="1">
      <alignment wrapText="1"/>
      <protection/>
    </xf>
    <xf numFmtId="0" fontId="24" fillId="34" borderId="10" xfId="42" applyNumberFormat="1" applyFont="1" applyFill="1" applyBorder="1" applyAlignment="1" applyProtection="1">
      <alignment wrapText="1"/>
      <protection/>
    </xf>
    <xf numFmtId="49" fontId="25" fillId="34" borderId="10" xfId="42" applyNumberFormat="1" applyFont="1" applyFill="1" applyBorder="1" applyAlignment="1" applyProtection="1">
      <alignment horizontal="center" wrapText="1"/>
      <protection/>
    </xf>
    <xf numFmtId="0" fontId="25" fillId="34" borderId="10" xfId="42" applyNumberFormat="1" applyFont="1" applyFill="1" applyBorder="1" applyAlignment="1" applyProtection="1">
      <alignment wrapText="1"/>
      <protection/>
    </xf>
    <xf numFmtId="0" fontId="28" fillId="0" borderId="0" xfId="42" applyNumberFormat="1" applyFont="1" applyFill="1" applyBorder="1" applyAlignment="1" applyProtection="1">
      <alignment/>
      <protection/>
    </xf>
    <xf numFmtId="0" fontId="12" fillId="35" borderId="10" xfId="42" applyNumberFormat="1" applyFont="1" applyFill="1" applyBorder="1" applyAlignment="1" applyProtection="1">
      <alignment wrapText="1"/>
      <protection/>
    </xf>
    <xf numFmtId="49" fontId="12" fillId="35" borderId="10" xfId="42" applyNumberFormat="1" applyFont="1" applyFill="1" applyBorder="1" applyAlignment="1" applyProtection="1">
      <alignment horizontal="center" vertical="center" wrapText="1"/>
      <protection/>
    </xf>
    <xf numFmtId="0" fontId="7" fillId="35" borderId="10" xfId="42" applyNumberFormat="1" applyFont="1" applyFill="1" applyBorder="1" applyAlignment="1" applyProtection="1">
      <alignment wrapText="1"/>
      <protection/>
    </xf>
    <xf numFmtId="0" fontId="9" fillId="35" borderId="10" xfId="42" applyNumberFormat="1" applyFont="1" applyFill="1" applyBorder="1" applyAlignment="1" applyProtection="1">
      <alignment horizontal="left" wrapText="1"/>
      <protection/>
    </xf>
    <xf numFmtId="49" fontId="9" fillId="35" borderId="10" xfId="42" applyNumberFormat="1" applyFont="1" applyFill="1" applyBorder="1" applyAlignment="1" applyProtection="1">
      <alignment horizontal="center" vertical="center" wrapText="1"/>
      <protection/>
    </xf>
    <xf numFmtId="0" fontId="9" fillId="35" borderId="10" xfId="42" applyNumberFormat="1" applyFont="1" applyFill="1" applyBorder="1" applyAlignment="1" applyProtection="1">
      <alignment wrapText="1"/>
      <protection/>
    </xf>
    <xf numFmtId="0" fontId="6" fillId="35" borderId="10" xfId="42" applyNumberFormat="1" applyFont="1" applyFill="1" applyBorder="1" applyAlignment="1" applyProtection="1">
      <alignment wrapText="1"/>
      <protection/>
    </xf>
    <xf numFmtId="49" fontId="12" fillId="35" borderId="10" xfId="42" applyNumberFormat="1" applyFont="1" applyFill="1" applyBorder="1" applyAlignment="1" applyProtection="1">
      <alignment horizontal="center" wrapText="1"/>
      <protection/>
    </xf>
    <xf numFmtId="49" fontId="6" fillId="35" borderId="10" xfId="42" applyNumberFormat="1" applyFont="1" applyFill="1" applyBorder="1" applyAlignment="1" applyProtection="1">
      <alignment horizontal="center" wrapText="1"/>
      <protection/>
    </xf>
    <xf numFmtId="0" fontId="12" fillId="36" borderId="10" xfId="0" applyFont="1" applyFill="1" applyBorder="1" applyAlignment="1">
      <alignment wrapText="1"/>
    </xf>
    <xf numFmtId="49" fontId="7" fillId="36" borderId="10" xfId="0" applyNumberFormat="1" applyFont="1" applyFill="1" applyBorder="1" applyAlignment="1">
      <alignment horizontal="center" wrapText="1"/>
    </xf>
    <xf numFmtId="0" fontId="7" fillId="36" borderId="10" xfId="0" applyNumberFormat="1" applyFont="1" applyFill="1" applyBorder="1" applyAlignment="1">
      <alignment horizontal="justify" wrapText="1"/>
    </xf>
    <xf numFmtId="0" fontId="7" fillId="36" borderId="10" xfId="0" applyNumberFormat="1" applyFont="1" applyFill="1" applyBorder="1" applyAlignment="1">
      <alignment horizontal="right" wrapText="1"/>
    </xf>
    <xf numFmtId="0" fontId="26" fillId="0" borderId="10" xfId="0" applyFont="1" applyFill="1" applyBorder="1" applyAlignment="1">
      <alignment horizontal="left" wrapText="1"/>
    </xf>
    <xf numFmtId="49" fontId="26" fillId="0" borderId="10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justify" wrapText="1"/>
    </xf>
    <xf numFmtId="0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0" fontId="26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0" fontId="31" fillId="36" borderId="10" xfId="0" applyFont="1" applyFill="1" applyBorder="1" applyAlignment="1">
      <alignment wrapText="1"/>
    </xf>
    <xf numFmtId="0" fontId="7" fillId="36" borderId="10" xfId="42" applyNumberFormat="1" applyFont="1" applyFill="1" applyBorder="1" applyAlignment="1" applyProtection="1">
      <alignment wrapText="1"/>
      <protection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justify" wrapText="1"/>
    </xf>
    <xf numFmtId="0" fontId="22" fillId="0" borderId="10" xfId="0" applyFont="1" applyFill="1" applyBorder="1" applyAlignment="1">
      <alignment horizontal="left" wrapText="1"/>
    </xf>
    <xf numFmtId="49" fontId="22" fillId="0" borderId="10" xfId="0" applyNumberFormat="1" applyFont="1" applyFill="1" applyBorder="1" applyAlignment="1">
      <alignment horizontal="center" wrapText="1"/>
    </xf>
    <xf numFmtId="0" fontId="8" fillId="0" borderId="0" xfId="42" applyNumberFormat="1" applyFont="1" applyFill="1" applyBorder="1" applyAlignment="1" applyProtection="1">
      <alignment wrapText="1"/>
      <protection/>
    </xf>
    <xf numFmtId="49" fontId="9" fillId="0" borderId="0" xfId="42" applyNumberFormat="1" applyFont="1" applyFill="1" applyBorder="1" applyAlignment="1" applyProtection="1">
      <alignment horizontal="center" wrapText="1"/>
      <protection/>
    </xf>
    <xf numFmtId="0" fontId="9" fillId="0" borderId="0" xfId="42" applyNumberFormat="1" applyFont="1" applyFill="1" applyBorder="1" applyAlignment="1" applyProtection="1">
      <alignment wrapText="1"/>
      <protection/>
    </xf>
    <xf numFmtId="0" fontId="8" fillId="0" borderId="0" xfId="42" applyNumberFormat="1" applyFont="1" applyFill="1" applyBorder="1" applyAlignment="1" applyProtection="1">
      <alignment horizontal="right" indent="7"/>
      <protection/>
    </xf>
    <xf numFmtId="0" fontId="12" fillId="0" borderId="0" xfId="42" applyNumberFormat="1" applyFont="1" applyFill="1" applyBorder="1" applyAlignment="1" applyProtection="1">
      <alignment horizontal="right" wrapText="1"/>
      <protection/>
    </xf>
    <xf numFmtId="0" fontId="9" fillId="0" borderId="0" xfId="42" applyNumberFormat="1" applyFont="1" applyFill="1" applyBorder="1" applyAlignment="1" applyProtection="1">
      <alignment horizontal="right" wrapText="1"/>
      <protection/>
    </xf>
    <xf numFmtId="0" fontId="12" fillId="36" borderId="10" xfId="42" applyNumberFormat="1" applyFont="1" applyFill="1" applyBorder="1" applyAlignment="1" applyProtection="1">
      <alignment wrapText="1"/>
      <protection/>
    </xf>
    <xf numFmtId="49" fontId="12" fillId="36" borderId="10" xfId="42" applyNumberFormat="1" applyFont="1" applyFill="1" applyBorder="1" applyAlignment="1" applyProtection="1">
      <alignment horizontal="center" wrapText="1"/>
      <protection/>
    </xf>
    <xf numFmtId="0" fontId="32" fillId="0" borderId="10" xfId="42" applyNumberFormat="1" applyFont="1" applyFill="1" applyBorder="1" applyAlignment="1" applyProtection="1">
      <alignment horizontal="left" wrapText="1"/>
      <protection/>
    </xf>
    <xf numFmtId="49" fontId="25" fillId="0" borderId="10" xfId="42" applyNumberFormat="1" applyFont="1" applyFill="1" applyBorder="1" applyAlignment="1" applyProtection="1">
      <alignment horizontal="center" wrapText="1"/>
      <protection/>
    </xf>
    <xf numFmtId="0" fontId="12" fillId="0" borderId="10" xfId="42" applyNumberFormat="1" applyFont="1" applyFill="1" applyBorder="1" applyAlignment="1" applyProtection="1">
      <alignment wrapText="1"/>
      <protection/>
    </xf>
    <xf numFmtId="0" fontId="12" fillId="33" borderId="10" xfId="42" applyNumberFormat="1" applyFont="1" applyFill="1" applyBorder="1" applyAlignment="1" applyProtection="1">
      <alignment horizontal="left" vertical="center" wrapText="1"/>
      <protection/>
    </xf>
    <xf numFmtId="0" fontId="12" fillId="33" borderId="10" xfId="42" applyNumberFormat="1" applyFont="1" applyFill="1" applyBorder="1" applyAlignment="1" applyProtection="1">
      <alignment horizontal="center" vertical="center" wrapText="1"/>
      <protection/>
    </xf>
    <xf numFmtId="0" fontId="25" fillId="33" borderId="10" xfId="42" applyNumberFormat="1" applyFont="1" applyFill="1" applyBorder="1" applyAlignment="1" applyProtection="1">
      <alignment wrapText="1"/>
      <protection/>
    </xf>
    <xf numFmtId="0" fontId="25" fillId="0" borderId="0" xfId="42" applyNumberFormat="1" applyFont="1" applyFill="1" applyBorder="1" applyAlignment="1" applyProtection="1">
      <alignment wrapText="1"/>
      <protection/>
    </xf>
    <xf numFmtId="49" fontId="25" fillId="0" borderId="0" xfId="42" applyNumberFormat="1" applyFont="1" applyFill="1" applyBorder="1" applyAlignment="1" applyProtection="1">
      <alignment horizontal="center" wrapText="1"/>
      <protection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18" fillId="0" borderId="0" xfId="42" applyNumberFormat="1" applyFont="1" applyFill="1" applyBorder="1" applyAlignment="1" applyProtection="1">
      <alignment vertical="center" wrapText="1"/>
      <protection/>
    </xf>
    <xf numFmtId="0" fontId="18" fillId="0" borderId="0" xfId="42" applyNumberFormat="1" applyFont="1" applyFill="1" applyBorder="1" applyAlignment="1" applyProtection="1">
      <alignment horizontal="center" vertical="center" wrapText="1"/>
      <protection/>
    </xf>
    <xf numFmtId="0" fontId="18" fillId="0" borderId="0" xfId="42" applyNumberFormat="1" applyFont="1" applyFill="1" applyBorder="1" applyAlignment="1" applyProtection="1">
      <alignment horizontal="left" vertical="center" wrapText="1"/>
      <protection/>
    </xf>
    <xf numFmtId="0" fontId="9" fillId="0" borderId="0" xfId="42" applyNumberFormat="1" applyFont="1" applyFill="1" applyBorder="1" applyAlignment="1" applyProtection="1">
      <alignment horizontal="right" vertical="center" wrapText="1"/>
      <protection/>
    </xf>
    <xf numFmtId="0" fontId="6" fillId="0" borderId="11" xfId="42" applyNumberFormat="1" applyFont="1" applyFill="1" applyBorder="1" applyAlignment="1" applyProtection="1">
      <alignment horizontal="center" wrapText="1"/>
      <protection/>
    </xf>
    <xf numFmtId="0" fontId="6" fillId="0" borderId="11" xfId="42" applyNumberFormat="1" applyFont="1" applyFill="1" applyBorder="1" applyAlignment="1" applyProtection="1">
      <alignment horizontal="center" vertical="center" wrapText="1"/>
      <protection/>
    </xf>
    <xf numFmtId="49" fontId="12" fillId="37" borderId="10" xfId="42" applyNumberFormat="1" applyFont="1" applyFill="1" applyBorder="1" applyAlignment="1" applyProtection="1">
      <alignment horizontal="center" wrapText="1"/>
      <protection/>
    </xf>
    <xf numFmtId="0" fontId="32" fillId="0" borderId="12" xfId="42" applyNumberFormat="1" applyFont="1" applyFill="1" applyBorder="1" applyAlignment="1" applyProtection="1">
      <alignment wrapText="1"/>
      <protection/>
    </xf>
    <xf numFmtId="49" fontId="32" fillId="0" borderId="10" xfId="42" applyNumberFormat="1" applyFont="1" applyFill="1" applyBorder="1" applyAlignment="1" applyProtection="1">
      <alignment horizontal="center" wrapText="1"/>
      <protection/>
    </xf>
    <xf numFmtId="0" fontId="9" fillId="0" borderId="10" xfId="42" applyNumberFormat="1" applyFont="1" applyFill="1" applyBorder="1" applyAlignment="1" applyProtection="1">
      <alignment wrapText="1"/>
      <protection/>
    </xf>
    <xf numFmtId="0" fontId="9" fillId="0" borderId="11" xfId="42" applyNumberFormat="1" applyFont="1" applyFill="1" applyBorder="1" applyAlignment="1" applyProtection="1">
      <alignment wrapText="1"/>
      <protection/>
    </xf>
    <xf numFmtId="0" fontId="32" fillId="0" borderId="13" xfId="42" applyNumberFormat="1" applyFont="1" applyFill="1" applyBorder="1" applyAlignment="1" applyProtection="1">
      <alignment wrapText="1"/>
      <protection/>
    </xf>
    <xf numFmtId="49" fontId="32" fillId="0" borderId="14" xfId="42" applyNumberFormat="1" applyFont="1" applyFill="1" applyBorder="1" applyAlignment="1" applyProtection="1">
      <alignment horizontal="center" wrapText="1"/>
      <protection/>
    </xf>
    <xf numFmtId="0" fontId="9" fillId="0" borderId="14" xfId="42" applyNumberFormat="1" applyFont="1" applyFill="1" applyBorder="1" applyAlignment="1" applyProtection="1">
      <alignment wrapText="1"/>
      <protection/>
    </xf>
    <xf numFmtId="0" fontId="9" fillId="0" borderId="15" xfId="42" applyNumberFormat="1" applyFont="1" applyFill="1" applyBorder="1" applyAlignment="1" applyProtection="1">
      <alignment wrapText="1"/>
      <protection/>
    </xf>
    <xf numFmtId="0" fontId="32" fillId="0" borderId="12" xfId="0" applyFont="1" applyFill="1" applyBorder="1" applyAlignment="1">
      <alignment wrapText="1"/>
    </xf>
    <xf numFmtId="0" fontId="12" fillId="0" borderId="0" xfId="42" applyNumberFormat="1" applyFont="1" applyFill="1" applyBorder="1" applyAlignment="1" applyProtection="1">
      <alignment horizontal="justify"/>
      <protection/>
    </xf>
    <xf numFmtId="49" fontId="12" fillId="0" borderId="0" xfId="42" applyNumberFormat="1" applyFont="1" applyFill="1" applyBorder="1" applyAlignment="1" applyProtection="1">
      <alignment horizontal="center"/>
      <protection/>
    </xf>
    <xf numFmtId="0" fontId="18" fillId="0" borderId="0" xfId="42" applyNumberFormat="1" applyFont="1" applyFill="1" applyBorder="1" applyAlignment="1" applyProtection="1">
      <alignment horizontal="justify"/>
      <protection/>
    </xf>
    <xf numFmtId="0" fontId="3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37" borderId="10" xfId="42" applyNumberFormat="1" applyFont="1" applyFill="1" applyBorder="1" applyAlignment="1" applyProtection="1">
      <alignment wrapText="1"/>
      <protection/>
    </xf>
    <xf numFmtId="0" fontId="3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2" fillId="0" borderId="10" xfId="42" applyNumberFormat="1" applyFont="1" applyFill="1" applyBorder="1" applyAlignment="1" applyProtection="1">
      <alignment wrapText="1"/>
      <protection/>
    </xf>
    <xf numFmtId="0" fontId="32" fillId="0" borderId="10" xfId="0" applyFont="1" applyFill="1" applyBorder="1" applyAlignment="1">
      <alignment wrapText="1"/>
    </xf>
    <xf numFmtId="49" fontId="8" fillId="0" borderId="0" xfId="42" applyNumberFormat="1" applyFont="1" applyFill="1" applyBorder="1" applyAlignment="1" applyProtection="1">
      <alignment horizontal="center" wrapText="1"/>
      <protection/>
    </xf>
    <xf numFmtId="0" fontId="12" fillId="0" borderId="0" xfId="42" applyNumberFormat="1" applyFont="1" applyFill="1" applyBorder="1" applyAlignment="1" applyProtection="1">
      <alignment horizontal="left"/>
      <protection/>
    </xf>
    <xf numFmtId="0" fontId="12" fillId="0" borderId="0" xfId="42" applyNumberFormat="1" applyFont="1" applyFill="1" applyBorder="1" applyAlignment="1" applyProtection="1">
      <alignment horizontal="right" vertical="center" wrapText="1"/>
      <protection/>
    </xf>
    <xf numFmtId="0" fontId="15" fillId="0" borderId="0" xfId="42" applyNumberFormat="1" applyFont="1" applyFill="1" applyBorder="1" applyAlignment="1" applyProtection="1">
      <alignment horizontal="right" vertical="center" wrapText="1"/>
      <protection/>
    </xf>
    <xf numFmtId="0" fontId="35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49" fontId="35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165" fontId="16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164" fontId="35" fillId="0" borderId="10" xfId="0" applyNumberFormat="1" applyFont="1" applyFill="1" applyBorder="1" applyAlignment="1">
      <alignment horizontal="center" vertical="center" wrapText="1"/>
    </xf>
    <xf numFmtId="165" fontId="35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 vertical="center" wrapText="1" shrinkToFit="1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0" fontId="18" fillId="0" borderId="0" xfId="42" applyNumberFormat="1" applyFont="1" applyFill="1" applyBorder="1" applyAlignment="1" applyProtection="1">
      <alignment horizontal="left" vertical="center" wrapText="1"/>
      <protection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justify"/>
    </xf>
    <xf numFmtId="0" fontId="34" fillId="0" borderId="0" xfId="0" applyFont="1" applyBorder="1" applyAlignment="1">
      <alignment horizontal="justify"/>
    </xf>
    <xf numFmtId="0" fontId="34" fillId="0" borderId="0" xfId="0" applyFont="1" applyBorder="1" applyAlignment="1">
      <alignment horizontal="center"/>
    </xf>
    <xf numFmtId="0" fontId="32" fillId="0" borderId="0" xfId="42" applyNumberFormat="1" applyFont="1" applyFill="1" applyBorder="1" applyAlignment="1" applyProtection="1">
      <alignment horizontal="right" vertical="center" wrapText="1"/>
      <protection/>
    </xf>
    <xf numFmtId="0" fontId="34" fillId="0" borderId="10" xfId="0" applyFont="1" applyBorder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justify"/>
    </xf>
    <xf numFmtId="0" fontId="9" fillId="0" borderId="0" xfId="0" applyFont="1" applyFill="1" applyBorder="1" applyAlignment="1">
      <alignment horizontal="right" vertical="top" wrapText="1"/>
    </xf>
    <xf numFmtId="0" fontId="13" fillId="0" borderId="0" xfId="42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2" fillId="38" borderId="10" xfId="0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0" fontId="7" fillId="0" borderId="10" xfId="42" applyNumberFormat="1" applyFont="1" applyFill="1" applyBorder="1" applyAlignment="1" applyProtection="1">
      <alignment horizontal="left" vertical="center" wrapText="1"/>
      <protection/>
    </xf>
    <xf numFmtId="0" fontId="22" fillId="0" borderId="10" xfId="42" applyNumberFormat="1" applyFont="1" applyFill="1" applyBorder="1" applyAlignment="1" applyProtection="1">
      <alignment horizontal="left" vertical="center" wrapText="1"/>
      <protection/>
    </xf>
    <xf numFmtId="0" fontId="24" fillId="34" borderId="10" xfId="42" applyNumberFormat="1" applyFont="1" applyFill="1" applyBorder="1" applyAlignment="1" applyProtection="1">
      <alignment horizontal="left" vertical="center" wrapText="1"/>
      <protection/>
    </xf>
    <xf numFmtId="0" fontId="12" fillId="35" borderId="10" xfId="42" applyNumberFormat="1" applyFont="1" applyFill="1" applyBorder="1" applyAlignment="1" applyProtection="1">
      <alignment horizontal="left" vertical="center" wrapText="1"/>
      <protection/>
    </xf>
    <xf numFmtId="0" fontId="9" fillId="35" borderId="10" xfId="42" applyNumberFormat="1" applyFont="1" applyFill="1" applyBorder="1" applyAlignment="1" applyProtection="1">
      <alignment horizontal="left" vertical="center" wrapText="1"/>
      <protection/>
    </xf>
    <xf numFmtId="0" fontId="6" fillId="35" borderId="10" xfId="42" applyNumberFormat="1" applyFont="1" applyFill="1" applyBorder="1" applyAlignment="1" applyProtection="1">
      <alignment horizontal="left" vertical="center" wrapText="1"/>
      <protection/>
    </xf>
    <xf numFmtId="0" fontId="26" fillId="35" borderId="10" xfId="42" applyNumberFormat="1" applyFont="1" applyFill="1" applyBorder="1" applyAlignment="1" applyProtection="1">
      <alignment wrapText="1"/>
      <protection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2" fillId="36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31" fillId="36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0" fontId="12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6" borderId="10" xfId="42" applyNumberFormat="1" applyFont="1" applyFill="1" applyBorder="1" applyAlignment="1" applyProtection="1">
      <alignment horizontal="left" vertical="center" wrapText="1"/>
      <protection/>
    </xf>
    <xf numFmtId="49" fontId="12" fillId="36" borderId="10" xfId="42" applyNumberFormat="1" applyFont="1" applyFill="1" applyBorder="1" applyAlignment="1" applyProtection="1">
      <alignment horizontal="center" vertical="center" wrapText="1"/>
      <protection/>
    </xf>
    <xf numFmtId="0" fontId="12" fillId="36" borderId="10" xfId="42" applyNumberFormat="1" applyFont="1" applyFill="1" applyBorder="1" applyAlignment="1" applyProtection="1">
      <alignment vertical="center" wrapText="1"/>
      <protection/>
    </xf>
    <xf numFmtId="0" fontId="32" fillId="0" borderId="10" xfId="42" applyNumberFormat="1" applyFont="1" applyFill="1" applyBorder="1" applyAlignment="1" applyProtection="1">
      <alignment horizontal="left" vertical="center" wrapText="1"/>
      <protection/>
    </xf>
    <xf numFmtId="49" fontId="25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10" xfId="42" applyNumberFormat="1" applyFont="1" applyFill="1" applyBorder="1" applyAlignment="1" applyProtection="1">
      <alignment vertical="center" wrapText="1"/>
      <protection/>
    </xf>
    <xf numFmtId="0" fontId="25" fillId="33" borderId="10" xfId="42" applyNumberFormat="1" applyFont="1" applyFill="1" applyBorder="1" applyAlignment="1" applyProtection="1">
      <alignment vertical="center" wrapText="1"/>
      <protection/>
    </xf>
    <xf numFmtId="49" fontId="25" fillId="0" borderId="0" xfId="42" applyNumberFormat="1" applyFont="1" applyFill="1" applyBorder="1" applyAlignment="1" applyProtection="1">
      <alignment horizontal="center" vertical="center" wrapText="1"/>
      <protection/>
    </xf>
    <xf numFmtId="49" fontId="9" fillId="0" borderId="0" xfId="42" applyNumberFormat="1" applyFont="1" applyFill="1" applyBorder="1" applyAlignment="1" applyProtection="1">
      <alignment horizontal="center" vertical="center" wrapText="1"/>
      <protection/>
    </xf>
    <xf numFmtId="49" fontId="8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12" fillId="0" borderId="16" xfId="0" applyFont="1" applyFill="1" applyBorder="1" applyAlignment="1">
      <alignment horizontal="center" vertical="center" wrapText="1"/>
    </xf>
    <xf numFmtId="0" fontId="12" fillId="37" borderId="12" xfId="0" applyFont="1" applyFill="1" applyBorder="1" applyAlignment="1">
      <alignment vertical="center" wrapText="1"/>
    </xf>
    <xf numFmtId="49" fontId="12" fillId="37" borderId="10" xfId="0" applyNumberFormat="1" applyFont="1" applyFill="1" applyBorder="1" applyAlignment="1">
      <alignment horizontal="center" vertical="center" wrapText="1"/>
    </xf>
    <xf numFmtId="0" fontId="12" fillId="37" borderId="10" xfId="0" applyNumberFormat="1" applyFont="1" applyFill="1" applyBorder="1" applyAlignment="1">
      <alignment horizontal="center" vertical="center" wrapText="1"/>
    </xf>
    <xf numFmtId="0" fontId="12" fillId="37" borderId="11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0" fontId="32" fillId="0" borderId="17" xfId="42" applyNumberFormat="1" applyFont="1" applyFill="1" applyBorder="1" applyAlignment="1" applyProtection="1">
      <alignment horizontal="justify" vertical="center"/>
      <protection/>
    </xf>
    <xf numFmtId="49" fontId="32" fillId="0" borderId="18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justify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2" fillId="37" borderId="10" xfId="42" applyNumberFormat="1" applyFont="1" applyFill="1" applyBorder="1" applyAlignment="1" applyProtection="1">
      <alignment vertical="center" wrapText="1"/>
      <protection/>
    </xf>
    <xf numFmtId="49" fontId="12" fillId="37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32" fillId="0" borderId="10" xfId="42" applyNumberFormat="1" applyFont="1" applyFill="1" applyBorder="1" applyAlignment="1" applyProtection="1">
      <alignment vertical="center" wrapText="1"/>
      <protection/>
    </xf>
    <xf numFmtId="49" fontId="32" fillId="0" borderId="10" xfId="42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>
      <alignment vertical="center" wrapText="1"/>
    </xf>
    <xf numFmtId="0" fontId="18" fillId="0" borderId="20" xfId="42" applyNumberFormat="1" applyFont="1" applyFill="1" applyBorder="1" applyAlignment="1" applyProtection="1">
      <alignment horizontal="left" vertical="center" wrapText="1"/>
      <protection/>
    </xf>
    <xf numFmtId="0" fontId="9" fillId="0" borderId="20" xfId="42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Alignment="1">
      <alignment/>
    </xf>
    <xf numFmtId="0" fontId="13" fillId="0" borderId="0" xfId="0" applyFont="1" applyAlignment="1">
      <alignment horizontal="right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36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/>
    </xf>
    <xf numFmtId="166" fontId="38" fillId="0" borderId="10" xfId="0" applyNumberFormat="1" applyFont="1" applyFill="1" applyBorder="1" applyAlignment="1">
      <alignment horizontal="right" vertical="center" wrapText="1"/>
    </xf>
    <xf numFmtId="0" fontId="41" fillId="0" borderId="0" xfId="0" applyFont="1" applyFill="1" applyAlignment="1">
      <alignment/>
    </xf>
    <xf numFmtId="0" fontId="41" fillId="0" borderId="0" xfId="0" applyFont="1" applyAlignment="1">
      <alignment/>
    </xf>
    <xf numFmtId="0" fontId="37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166" fontId="37" fillId="0" borderId="10" xfId="0" applyNumberFormat="1" applyFont="1" applyFill="1" applyBorder="1" applyAlignment="1">
      <alignment horizontal="right" vertical="center" wrapText="1"/>
    </xf>
    <xf numFmtId="0" fontId="38" fillId="0" borderId="10" xfId="0" applyFont="1" applyFill="1" applyBorder="1" applyAlignment="1">
      <alignment horizontal="left" vertical="center" wrapText="1"/>
    </xf>
    <xf numFmtId="2" fontId="7" fillId="0" borderId="10" xfId="42" applyNumberFormat="1" applyFont="1" applyFill="1" applyBorder="1" applyAlignment="1" applyProtection="1">
      <alignment wrapText="1"/>
      <protection/>
    </xf>
    <xf numFmtId="164" fontId="35" fillId="0" borderId="10" xfId="0" applyNumberFormat="1" applyFont="1" applyFill="1" applyBorder="1" applyAlignment="1">
      <alignment horizontal="center" vertical="center" wrapText="1"/>
    </xf>
    <xf numFmtId="165" fontId="1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wrapText="1"/>
    </xf>
    <xf numFmtId="166" fontId="7" fillId="0" borderId="21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5" fillId="0" borderId="0" xfId="42" applyNumberFormat="1" applyFont="1" applyFill="1" applyBorder="1" applyAlignment="1" applyProtection="1">
      <alignment vertical="center" wrapText="1"/>
      <protection/>
    </xf>
    <xf numFmtId="0" fontId="8" fillId="0" borderId="0" xfId="42" applyNumberFormat="1" applyFont="1" applyFill="1" applyBorder="1" applyAlignment="1" applyProtection="1">
      <alignment vertical="center"/>
      <protection/>
    </xf>
    <xf numFmtId="0" fontId="9" fillId="0" borderId="0" xfId="42" applyNumberFormat="1" applyFont="1" applyFill="1" applyBorder="1" applyAlignment="1" applyProtection="1">
      <alignment vertical="center" wrapText="1"/>
      <protection/>
    </xf>
    <xf numFmtId="0" fontId="9" fillId="0" borderId="0" xfId="42" applyNumberFormat="1" applyFont="1" applyFill="1" applyBorder="1" applyAlignment="1" applyProtection="1">
      <alignment vertical="center"/>
      <protection/>
    </xf>
    <xf numFmtId="0" fontId="12" fillId="0" borderId="0" xfId="42" applyNumberFormat="1" applyFont="1" applyFill="1" applyBorder="1" applyAlignment="1" applyProtection="1">
      <alignment vertical="center"/>
      <protection/>
    </xf>
    <xf numFmtId="0" fontId="8" fillId="0" borderId="0" xfId="42" applyNumberFormat="1" applyFont="1" applyFill="1" applyBorder="1" applyAlignment="1" applyProtection="1">
      <alignment horizontal="right" vertical="center"/>
      <protection/>
    </xf>
    <xf numFmtId="0" fontId="10" fillId="0" borderId="0" xfId="42" applyNumberFormat="1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>
      <alignment horizontal="center" wrapText="1"/>
    </xf>
    <xf numFmtId="0" fontId="6" fillId="39" borderId="10" xfId="42" applyNumberFormat="1" applyFont="1" applyFill="1" applyBorder="1" applyAlignment="1" applyProtection="1">
      <alignment horizontal="center" vertical="center" wrapText="1"/>
      <protection/>
    </xf>
    <xf numFmtId="0" fontId="37" fillId="39" borderId="10" xfId="42" applyNumberFormat="1" applyFont="1" applyFill="1" applyBorder="1" applyAlignment="1" applyProtection="1">
      <alignment horizontal="center" vertical="center" wrapText="1"/>
      <protection/>
    </xf>
    <xf numFmtId="173" fontId="7" fillId="0" borderId="10" xfId="42" applyNumberFormat="1" applyFont="1" applyFill="1" applyBorder="1" applyAlignment="1" applyProtection="1">
      <alignment wrapText="1"/>
      <protection/>
    </xf>
    <xf numFmtId="173" fontId="22" fillId="0" borderId="10" xfId="42" applyNumberFormat="1" applyFont="1" applyFill="1" applyBorder="1" applyAlignment="1" applyProtection="1">
      <alignment wrapText="1"/>
      <protection/>
    </xf>
    <xf numFmtId="173" fontId="6" fillId="0" borderId="10" xfId="42" applyNumberFormat="1" applyFont="1" applyFill="1" applyBorder="1" applyAlignment="1" applyProtection="1">
      <alignment wrapText="1"/>
      <protection/>
    </xf>
    <xf numFmtId="173" fontId="25" fillId="33" borderId="10" xfId="42" applyNumberFormat="1" applyFont="1" applyFill="1" applyBorder="1" applyAlignment="1" applyProtection="1">
      <alignment horizontal="right" vertical="center" wrapText="1"/>
      <protection/>
    </xf>
    <xf numFmtId="166" fontId="7" fillId="0" borderId="10" xfId="42" applyNumberFormat="1" applyFont="1" applyFill="1" applyBorder="1" applyAlignment="1" applyProtection="1">
      <alignment wrapText="1"/>
      <protection/>
    </xf>
    <xf numFmtId="166" fontId="12" fillId="34" borderId="10" xfId="42" applyNumberFormat="1" applyFont="1" applyFill="1" applyBorder="1" applyAlignment="1" applyProtection="1">
      <alignment wrapText="1"/>
      <protection/>
    </xf>
    <xf numFmtId="166" fontId="12" fillId="35" borderId="10" xfId="42" applyNumberFormat="1" applyFont="1" applyFill="1" applyBorder="1" applyAlignment="1" applyProtection="1">
      <alignment wrapText="1"/>
      <protection/>
    </xf>
    <xf numFmtId="166" fontId="6" fillId="35" borderId="10" xfId="42" applyNumberFormat="1" applyFont="1" applyFill="1" applyBorder="1" applyAlignment="1" applyProtection="1">
      <alignment wrapText="1"/>
      <protection/>
    </xf>
    <xf numFmtId="166" fontId="9" fillId="35" borderId="10" xfId="42" applyNumberFormat="1" applyFont="1" applyFill="1" applyBorder="1" applyAlignment="1" applyProtection="1">
      <alignment wrapText="1"/>
      <protection/>
    </xf>
    <xf numFmtId="173" fontId="7" fillId="36" borderId="10" xfId="0" applyNumberFormat="1" applyFont="1" applyFill="1" applyBorder="1" applyAlignment="1">
      <alignment horizontal="right" wrapText="1"/>
    </xf>
    <xf numFmtId="173" fontId="7" fillId="0" borderId="10" xfId="0" applyNumberFormat="1" applyFont="1" applyFill="1" applyBorder="1" applyAlignment="1">
      <alignment horizontal="right" wrapText="1"/>
    </xf>
    <xf numFmtId="173" fontId="12" fillId="36" borderId="10" xfId="42" applyNumberFormat="1" applyFont="1" applyFill="1" applyBorder="1" applyAlignment="1" applyProtection="1">
      <alignment wrapText="1"/>
      <protection/>
    </xf>
    <xf numFmtId="166" fontId="12" fillId="36" borderId="10" xfId="42" applyNumberFormat="1" applyFont="1" applyFill="1" applyBorder="1" applyAlignment="1" applyProtection="1">
      <alignment wrapText="1"/>
      <protection/>
    </xf>
    <xf numFmtId="166" fontId="12" fillId="0" borderId="10" xfId="42" applyNumberFormat="1" applyFont="1" applyFill="1" applyBorder="1" applyAlignment="1" applyProtection="1">
      <alignment wrapText="1"/>
      <protection/>
    </xf>
    <xf numFmtId="166" fontId="25" fillId="33" borderId="10" xfId="42" applyNumberFormat="1" applyFont="1" applyFill="1" applyBorder="1" applyAlignment="1" applyProtection="1">
      <alignment wrapText="1"/>
      <protection/>
    </xf>
    <xf numFmtId="0" fontId="34" fillId="0" borderId="10" xfId="0" applyFont="1" applyFill="1" applyBorder="1" applyAlignment="1">
      <alignment horizontal="right" vertical="center" wrapText="1"/>
    </xf>
    <xf numFmtId="0" fontId="34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166" fontId="34" fillId="0" borderId="10" xfId="0" applyNumberFormat="1" applyFont="1" applyFill="1" applyBorder="1" applyAlignment="1">
      <alignment horizontal="right" vertical="center" wrapText="1"/>
    </xf>
    <xf numFmtId="49" fontId="12" fillId="0" borderId="0" xfId="42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6" fillId="0" borderId="23" xfId="0" applyFont="1" applyFill="1" applyBorder="1" applyAlignment="1">
      <alignment horizontal="center" wrapText="1"/>
    </xf>
    <xf numFmtId="166" fontId="6" fillId="0" borderId="24" xfId="0" applyNumberFormat="1" applyFont="1" applyFill="1" applyBorder="1" applyAlignment="1">
      <alignment horizontal="center" wrapText="1"/>
    </xf>
    <xf numFmtId="174" fontId="9" fillId="0" borderId="0" xfId="0" applyNumberFormat="1" applyFont="1" applyFill="1" applyBorder="1" applyAlignment="1">
      <alignment horizontal="left" vertical="center" wrapText="1"/>
    </xf>
    <xf numFmtId="0" fontId="9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37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173" fontId="25" fillId="0" borderId="10" xfId="42" applyNumberFormat="1" applyFont="1" applyFill="1" applyBorder="1" applyAlignment="1" applyProtection="1">
      <alignment horizontal="right" vertical="center" wrapText="1"/>
      <protection/>
    </xf>
    <xf numFmtId="166" fontId="6" fillId="0" borderId="10" xfId="42" applyNumberFormat="1" applyFont="1" applyFill="1" applyBorder="1" applyAlignment="1" applyProtection="1">
      <alignment wrapText="1"/>
      <protection/>
    </xf>
    <xf numFmtId="166" fontId="26" fillId="0" borderId="10" xfId="0" applyNumberFormat="1" applyFont="1" applyFill="1" applyBorder="1" applyAlignment="1">
      <alignment horizontal="right" wrapText="1"/>
    </xf>
    <xf numFmtId="0" fontId="26" fillId="0" borderId="10" xfId="0" applyFont="1" applyFill="1" applyBorder="1" applyAlignment="1">
      <alignment horizontal="right" wrapText="1"/>
    </xf>
    <xf numFmtId="166" fontId="7" fillId="36" borderId="1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" fillId="36" borderId="10" xfId="42" applyNumberFormat="1" applyFont="1" applyFill="1" applyBorder="1" applyAlignment="1" applyProtection="1">
      <alignment horizontal="left" wrapText="1"/>
      <protection/>
    </xf>
    <xf numFmtId="49" fontId="12" fillId="36" borderId="10" xfId="42" applyNumberFormat="1" applyFont="1" applyFill="1" applyBorder="1" applyAlignment="1" applyProtection="1">
      <alignment horizontal="right" wrapText="1"/>
      <protection/>
    </xf>
    <xf numFmtId="0" fontId="12" fillId="36" borderId="10" xfId="42" applyNumberFormat="1" applyFont="1" applyFill="1" applyBorder="1" applyAlignment="1" applyProtection="1">
      <alignment horizontal="right" wrapText="1"/>
      <protection/>
    </xf>
    <xf numFmtId="166" fontId="12" fillId="36" borderId="10" xfId="42" applyNumberFormat="1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horizontal="right"/>
    </xf>
    <xf numFmtId="0" fontId="18" fillId="37" borderId="12" xfId="42" applyNumberFormat="1" applyFont="1" applyFill="1" applyBorder="1" applyAlignment="1" applyProtection="1">
      <alignment horizontal="center" vertical="center" wrapText="1"/>
      <protection/>
    </xf>
    <xf numFmtId="49" fontId="12" fillId="37" borderId="10" xfId="42" applyNumberFormat="1" applyFont="1" applyFill="1" applyBorder="1" applyAlignment="1" applyProtection="1">
      <alignment horizontal="center" vertical="center" wrapText="1"/>
      <protection/>
    </xf>
    <xf numFmtId="0" fontId="12" fillId="37" borderId="11" xfId="42" applyNumberFormat="1" applyFont="1" applyFill="1" applyBorder="1" applyAlignment="1" applyProtection="1">
      <alignment horizontal="center" vertical="center" wrapText="1"/>
      <protection/>
    </xf>
    <xf numFmtId="0" fontId="32" fillId="0" borderId="12" xfId="42" applyNumberFormat="1" applyFont="1" applyFill="1" applyBorder="1" applyAlignment="1" applyProtection="1">
      <alignment horizontal="center" vertical="center" wrapText="1"/>
      <protection/>
    </xf>
    <xf numFmtId="49" fontId="32" fillId="0" borderId="10" xfId="42" applyNumberFormat="1" applyFont="1" applyFill="1" applyBorder="1" applyAlignment="1" applyProtection="1">
      <alignment horizontal="center" vertical="center" wrapText="1"/>
      <protection/>
    </xf>
    <xf numFmtId="0" fontId="9" fillId="0" borderId="11" xfId="42" applyNumberFormat="1" applyFont="1" applyFill="1" applyBorder="1" applyAlignment="1" applyProtection="1">
      <alignment horizontal="center" vertical="center" wrapText="1"/>
      <protection/>
    </xf>
    <xf numFmtId="175" fontId="16" fillId="0" borderId="10" xfId="0" applyNumberFormat="1" applyFont="1" applyFill="1" applyBorder="1" applyAlignment="1">
      <alignment horizontal="center" vertical="center" wrapText="1"/>
    </xf>
    <xf numFmtId="175" fontId="35" fillId="0" borderId="10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wrapText="1"/>
    </xf>
    <xf numFmtId="0" fontId="12" fillId="0" borderId="26" xfId="0" applyFont="1" applyFill="1" applyBorder="1" applyAlignment="1">
      <alignment horizontal="center" wrapText="1"/>
    </xf>
    <xf numFmtId="0" fontId="32" fillId="0" borderId="12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left" wrapText="1"/>
    </xf>
    <xf numFmtId="49" fontId="25" fillId="33" borderId="10" xfId="42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>
      <alignment vertical="center" wrapText="1"/>
    </xf>
    <xf numFmtId="0" fontId="12" fillId="40" borderId="10" xfId="42" applyNumberFormat="1" applyFont="1" applyFill="1" applyBorder="1" applyAlignment="1" applyProtection="1">
      <alignment wrapText="1"/>
      <protection/>
    </xf>
    <xf numFmtId="166" fontId="12" fillId="16" borderId="10" xfId="42" applyNumberFormat="1" applyFont="1" applyFill="1" applyBorder="1" applyAlignment="1" applyProtection="1">
      <alignment wrapText="1"/>
      <protection/>
    </xf>
    <xf numFmtId="0" fontId="34" fillId="0" borderId="10" xfId="0" applyFont="1" applyBorder="1" applyAlignment="1">
      <alignment vertical="center" wrapText="1"/>
    </xf>
    <xf numFmtId="0" fontId="13" fillId="0" borderId="28" xfId="0" applyFont="1" applyBorder="1" applyAlignment="1">
      <alignment vertical="center"/>
    </xf>
    <xf numFmtId="0" fontId="37" fillId="0" borderId="21" xfId="0" applyFont="1" applyBorder="1" applyAlignment="1">
      <alignment horizontal="center" vertical="center"/>
    </xf>
    <xf numFmtId="166" fontId="37" fillId="0" borderId="21" xfId="0" applyNumberFormat="1" applyFont="1" applyBorder="1" applyAlignment="1">
      <alignment horizontal="center" vertical="center"/>
    </xf>
    <xf numFmtId="0" fontId="7" fillId="0" borderId="29" xfId="0" applyFont="1" applyFill="1" applyBorder="1" applyAlignment="1">
      <alignment vertical="center" wrapText="1"/>
    </xf>
    <xf numFmtId="0" fontId="18" fillId="41" borderId="30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right" vertical="center" wrapText="1"/>
    </xf>
    <xf numFmtId="0" fontId="12" fillId="42" borderId="21" xfId="0" applyFont="1" applyFill="1" applyBorder="1" applyAlignment="1">
      <alignment horizontal="left" vertical="center" wrapText="1"/>
    </xf>
    <xf numFmtId="0" fontId="9" fillId="42" borderId="21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wrapText="1"/>
    </xf>
    <xf numFmtId="0" fontId="12" fillId="0" borderId="21" xfId="0" applyFont="1" applyFill="1" applyBorder="1" applyAlignment="1">
      <alignment horizontal="center" wrapText="1"/>
    </xf>
    <xf numFmtId="166" fontId="12" fillId="0" borderId="10" xfId="0" applyNumberFormat="1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right" vertical="center" wrapText="1"/>
    </xf>
    <xf numFmtId="0" fontId="46" fillId="0" borderId="32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14" fillId="43" borderId="3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47" fillId="0" borderId="21" xfId="0" applyFont="1" applyFill="1" applyBorder="1" applyAlignment="1">
      <alignment horizontal="center" wrapText="1"/>
    </xf>
    <xf numFmtId="0" fontId="7" fillId="33" borderId="10" xfId="42" applyNumberFormat="1" applyFont="1" applyFill="1" applyBorder="1" applyAlignment="1" applyProtection="1">
      <alignment vertical="center" wrapText="1"/>
      <protection/>
    </xf>
    <xf numFmtId="0" fontId="14" fillId="0" borderId="32" xfId="0" applyFont="1" applyBorder="1" applyAlignment="1">
      <alignment horizontal="center" vertical="center"/>
    </xf>
    <xf numFmtId="166" fontId="12" fillId="42" borderId="21" xfId="0" applyNumberFormat="1" applyFont="1" applyFill="1" applyBorder="1" applyAlignment="1">
      <alignment horizontal="left" vertical="center" wrapText="1"/>
    </xf>
    <xf numFmtId="166" fontId="26" fillId="0" borderId="10" xfId="42" applyNumberFormat="1" applyFont="1" applyFill="1" applyBorder="1" applyAlignment="1" applyProtection="1">
      <alignment wrapText="1"/>
      <protection/>
    </xf>
    <xf numFmtId="0" fontId="48" fillId="0" borderId="0" xfId="0" applyFont="1" applyAlignment="1">
      <alignment/>
    </xf>
    <xf numFmtId="0" fontId="49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center" vertical="top" wrapText="1"/>
    </xf>
    <xf numFmtId="0" fontId="12" fillId="0" borderId="0" xfId="42" applyNumberFormat="1" applyFont="1" applyFill="1" applyBorder="1" applyAlignment="1" applyProtection="1">
      <alignment wrapText="1"/>
      <protection/>
    </xf>
    <xf numFmtId="0" fontId="9" fillId="0" borderId="0" xfId="42" applyNumberFormat="1" applyFont="1" applyFill="1" applyBorder="1" applyAlignment="1" applyProtection="1">
      <alignment horizontal="left" wrapText="1"/>
      <protection/>
    </xf>
    <xf numFmtId="0" fontId="18" fillId="0" borderId="10" xfId="4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0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7" fillId="0" borderId="10" xfId="42" applyNumberFormat="1" applyFont="1" applyFill="1" applyBorder="1" applyAlignment="1" applyProtection="1">
      <alignment horizontal="center" vertical="center" wrapText="1"/>
      <protection/>
    </xf>
    <xf numFmtId="0" fontId="6" fillId="0" borderId="10" xfId="42" applyNumberFormat="1" applyFont="1" applyFill="1" applyBorder="1" applyAlignment="1" applyProtection="1">
      <alignment horizontal="center" wrapText="1"/>
      <protection/>
    </xf>
    <xf numFmtId="0" fontId="9" fillId="0" borderId="0" xfId="42" applyNumberFormat="1" applyFont="1" applyFill="1" applyBorder="1" applyAlignment="1" applyProtection="1">
      <alignment/>
      <protection/>
    </xf>
    <xf numFmtId="0" fontId="8" fillId="0" borderId="0" xfId="42" applyNumberFormat="1" applyFont="1" applyFill="1" applyBorder="1" applyAlignment="1" applyProtection="1">
      <alignment/>
      <protection/>
    </xf>
    <xf numFmtId="0" fontId="20" fillId="0" borderId="0" xfId="42" applyNumberFormat="1" applyFont="1" applyFill="1" applyBorder="1" applyAlignment="1" applyProtection="1">
      <alignment horizontal="center"/>
      <protection/>
    </xf>
    <xf numFmtId="0" fontId="18" fillId="0" borderId="0" xfId="42" applyNumberFormat="1" applyFont="1" applyFill="1" applyBorder="1" applyAlignment="1" applyProtection="1">
      <alignment horizontal="center" wrapText="1"/>
      <protection/>
    </xf>
    <xf numFmtId="49" fontId="6" fillId="0" borderId="10" xfId="42" applyNumberFormat="1" applyFont="1" applyFill="1" applyBorder="1" applyAlignment="1" applyProtection="1">
      <alignment horizontal="center" vertical="center" wrapText="1"/>
      <protection/>
    </xf>
    <xf numFmtId="0" fontId="38" fillId="39" borderId="10" xfId="42" applyNumberFormat="1" applyFont="1" applyFill="1" applyBorder="1" applyAlignment="1" applyProtection="1">
      <alignment horizontal="center" vertical="center" wrapText="1"/>
      <protection/>
    </xf>
    <xf numFmtId="0" fontId="6" fillId="0" borderId="10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NumberFormat="1" applyFont="1" applyFill="1" applyBorder="1" applyAlignment="1" applyProtection="1">
      <alignment horizontal="right" wrapText="1"/>
      <protection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9" fillId="0" borderId="0" xfId="42" applyNumberFormat="1" applyFont="1" applyFill="1" applyBorder="1" applyAlignment="1" applyProtection="1">
      <alignment horizontal="left"/>
      <protection/>
    </xf>
    <xf numFmtId="0" fontId="19" fillId="0" borderId="0" xfId="42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Border="1" applyAlignment="1" applyProtection="1">
      <alignment horizontal="center"/>
      <protection/>
    </xf>
    <xf numFmtId="0" fontId="12" fillId="0" borderId="0" xfId="42" applyNumberFormat="1" applyFont="1" applyFill="1" applyBorder="1" applyAlignment="1" applyProtection="1">
      <alignment horizontal="left" wrapText="1"/>
      <protection/>
    </xf>
    <xf numFmtId="0" fontId="9" fillId="0" borderId="0" xfId="42" applyNumberFormat="1" applyFont="1" applyFill="1" applyBorder="1" applyAlignment="1" applyProtection="1">
      <alignment horizontal="right" wrapText="1"/>
      <protection/>
    </xf>
    <xf numFmtId="0" fontId="0" fillId="0" borderId="3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37" borderId="10" xfId="42" applyNumberFormat="1" applyFont="1" applyFill="1" applyBorder="1" applyAlignment="1" applyProtection="1">
      <alignment horizontal="center" vertical="center" wrapText="1"/>
      <protection/>
    </xf>
    <xf numFmtId="0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3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8" fillId="0" borderId="0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18" fillId="0" borderId="0" xfId="42" applyNumberFormat="1" applyFont="1" applyFill="1" applyBorder="1" applyAlignment="1" applyProtection="1">
      <alignment horizontal="center" vertical="center" wrapText="1"/>
      <protection/>
    </xf>
    <xf numFmtId="0" fontId="18" fillId="0" borderId="12" xfId="42" applyNumberFormat="1" applyFont="1" applyFill="1" applyBorder="1" applyAlignment="1" applyProtection="1">
      <alignment horizontal="center" vertical="center" wrapText="1"/>
      <protection/>
    </xf>
    <xf numFmtId="0" fontId="6" fillId="0" borderId="11" xfId="42" applyNumberFormat="1" applyFont="1" applyFill="1" applyBorder="1" applyAlignment="1" applyProtection="1">
      <alignment horizontal="center" wrapText="1"/>
      <protection/>
    </xf>
    <xf numFmtId="0" fontId="35" fillId="39" borderId="14" xfId="0" applyFont="1" applyFill="1" applyBorder="1" applyAlignment="1">
      <alignment horizontal="center" vertical="center" wrapText="1"/>
    </xf>
    <xf numFmtId="0" fontId="35" fillId="39" borderId="35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justify" vertical="center" wrapText="1" shrinkToFit="1"/>
    </xf>
    <xf numFmtId="0" fontId="12" fillId="0" borderId="0" xfId="42" applyNumberFormat="1" applyFont="1" applyFill="1" applyBorder="1" applyAlignment="1" applyProtection="1">
      <alignment horizontal="right" vertical="center" wrapText="1"/>
      <protection/>
    </xf>
    <xf numFmtId="0" fontId="15" fillId="0" borderId="0" xfId="42" applyNumberFormat="1" applyFont="1" applyFill="1" applyBorder="1" applyAlignment="1" applyProtection="1">
      <alignment horizontal="right" vertical="center" wrapText="1"/>
      <protection/>
    </xf>
    <xf numFmtId="0" fontId="35" fillId="0" borderId="14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18" fillId="0" borderId="20" xfId="42" applyNumberFormat="1" applyFont="1" applyFill="1" applyBorder="1" applyAlignment="1" applyProtection="1">
      <alignment horizontal="center" vertical="center" wrapText="1"/>
      <protection/>
    </xf>
    <xf numFmtId="0" fontId="32" fillId="0" borderId="0" xfId="42" applyNumberFormat="1" applyFont="1" applyFill="1" applyBorder="1" applyAlignment="1" applyProtection="1">
      <alignment horizontal="right" vertical="center" wrapText="1"/>
      <protection/>
    </xf>
    <xf numFmtId="0" fontId="50" fillId="0" borderId="0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49" fontId="12" fillId="38" borderId="10" xfId="0" applyNumberFormat="1" applyFont="1" applyFill="1" applyBorder="1" applyAlignment="1">
      <alignment horizontal="center" vertical="center" wrapText="1"/>
    </xf>
    <xf numFmtId="0" fontId="12" fillId="38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8" fillId="0" borderId="0" xfId="42" applyNumberFormat="1" applyFont="1" applyFill="1" applyBorder="1" applyAlignment="1" applyProtection="1">
      <alignment horizontal="center" vertical="center"/>
      <protection/>
    </xf>
    <xf numFmtId="0" fontId="13" fillId="0" borderId="1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9" fillId="0" borderId="38" xfId="0" applyFont="1" applyFill="1" applyBorder="1" applyAlignment="1">
      <alignment horizontal="right" vertical="top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right" vertical="top" wrapText="1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8" fillId="0" borderId="0" xfId="42" applyNumberFormat="1" applyFont="1" applyFill="1" applyBorder="1" applyAlignment="1" applyProtection="1">
      <alignment horizontal="left" vertical="center" wrapText="1"/>
      <protection/>
    </xf>
    <xf numFmtId="0" fontId="9" fillId="0" borderId="0" xfId="42" applyNumberFormat="1" applyFont="1" applyFill="1" applyBorder="1" applyAlignment="1" applyProtection="1">
      <alignment horizontal="right" vertical="center" wrapText="1"/>
      <protection/>
    </xf>
    <xf numFmtId="0" fontId="18" fillId="0" borderId="0" xfId="42" applyNumberFormat="1" applyFont="1" applyFill="1" applyBorder="1" applyAlignment="1" applyProtection="1">
      <alignment horizontal="left" vertical="center" wrapText="1"/>
      <protection/>
    </xf>
    <xf numFmtId="49" fontId="37" fillId="0" borderId="0" xfId="0" applyNumberFormat="1" applyFont="1" applyBorder="1" applyAlignment="1">
      <alignment horizontal="center"/>
    </xf>
    <xf numFmtId="0" fontId="38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36" fillId="0" borderId="0" xfId="0" applyFont="1" applyBorder="1" applyAlignment="1">
      <alignment horizontal="center"/>
    </xf>
    <xf numFmtId="49" fontId="43" fillId="0" borderId="0" xfId="0" applyNumberFormat="1" applyFont="1" applyBorder="1" applyAlignment="1">
      <alignment horizontal="center"/>
    </xf>
    <xf numFmtId="0" fontId="12" fillId="0" borderId="34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44" xfId="0" applyFont="1" applyFill="1" applyBorder="1" applyAlignment="1">
      <alignment horizontal="center" wrapText="1"/>
    </xf>
    <xf numFmtId="0" fontId="12" fillId="42" borderId="45" xfId="0" applyFont="1" applyFill="1" applyBorder="1" applyAlignment="1">
      <alignment horizontal="center" vertical="center" wrapText="1"/>
    </xf>
    <xf numFmtId="0" fontId="12" fillId="42" borderId="46" xfId="0" applyFont="1" applyFill="1" applyBorder="1" applyAlignment="1">
      <alignment horizontal="center" vertical="center" wrapText="1"/>
    </xf>
    <xf numFmtId="0" fontId="9" fillId="42" borderId="47" xfId="0" applyFont="1" applyFill="1" applyBorder="1" applyAlignment="1">
      <alignment horizontal="center" vertical="center" wrapText="1"/>
    </xf>
    <xf numFmtId="0" fontId="9" fillId="42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T87"/>
  <sheetViews>
    <sheetView zoomScalePageLayoutView="0" workbookViewId="0" topLeftCell="A13">
      <selection activeCell="A13" sqref="A1:IV16384"/>
    </sheetView>
  </sheetViews>
  <sheetFormatPr defaultColWidth="9.00390625" defaultRowHeight="12.75"/>
  <cols>
    <col min="1" max="1" width="38.00390625" style="1" customWidth="1"/>
    <col min="2" max="2" width="6.75390625" style="2" customWidth="1"/>
    <col min="3" max="3" width="8.125" style="1" customWidth="1"/>
    <col min="4" max="4" width="7.75390625" style="3" customWidth="1"/>
    <col min="5" max="5" width="10.625" style="3" customWidth="1"/>
    <col min="6" max="6" width="10.875" style="4" customWidth="1"/>
    <col min="7" max="8" width="8.25390625" style="1" customWidth="1"/>
    <col min="9" max="9" width="7.875" style="1" customWidth="1"/>
    <col min="10" max="10" width="8.00390625" style="1" customWidth="1"/>
    <col min="11" max="16384" width="9.125" style="1" customWidth="1"/>
  </cols>
  <sheetData>
    <row r="1" spans="4:10" ht="14.25" customHeight="1">
      <c r="D1" s="344" t="s">
        <v>0</v>
      </c>
      <c r="E1" s="344"/>
      <c r="F1" s="344"/>
      <c r="G1" s="344"/>
      <c r="H1" s="344"/>
      <c r="I1" s="344"/>
      <c r="J1" s="344"/>
    </row>
    <row r="2" spans="4:10" ht="12.75">
      <c r="D2" s="344"/>
      <c r="E2" s="344"/>
      <c r="F2" s="344"/>
      <c r="G2" s="344"/>
      <c r="H2" s="344"/>
      <c r="I2" s="344"/>
      <c r="J2" s="344"/>
    </row>
    <row r="3" spans="2:10" ht="12.75">
      <c r="B3" s="7"/>
      <c r="C3" s="8"/>
      <c r="D3" s="344"/>
      <c r="E3" s="344"/>
      <c r="F3" s="344"/>
      <c r="G3" s="344"/>
      <c r="H3" s="344"/>
      <c r="I3" s="344"/>
      <c r="J3" s="344"/>
    </row>
    <row r="4" spans="2:10" ht="12.75">
      <c r="B4" s="7"/>
      <c r="C4" s="8"/>
      <c r="D4" s="9"/>
      <c r="E4" s="9"/>
      <c r="F4" s="10"/>
      <c r="G4" s="8"/>
      <c r="H4" s="8"/>
      <c r="I4" s="8"/>
      <c r="J4" s="8"/>
    </row>
    <row r="5" spans="1:10" ht="11.25" customHeight="1">
      <c r="A5" s="11"/>
      <c r="B5" s="7"/>
      <c r="C5" s="8"/>
      <c r="D5" s="9"/>
      <c r="E5" s="9"/>
      <c r="F5" s="10"/>
      <c r="G5" s="8"/>
      <c r="H5" s="8"/>
      <c r="I5" s="8"/>
      <c r="J5" s="8"/>
    </row>
    <row r="6" spans="1:10" ht="12.75">
      <c r="A6" s="6" t="s">
        <v>1</v>
      </c>
      <c r="B6" s="12" t="s">
        <v>361</v>
      </c>
      <c r="C6" s="13"/>
      <c r="D6" s="13"/>
      <c r="E6" s="13"/>
      <c r="F6" s="271"/>
      <c r="G6" s="345" t="s">
        <v>4</v>
      </c>
      <c r="H6" s="345"/>
      <c r="I6" s="345"/>
      <c r="J6" s="345"/>
    </row>
    <row r="7" spans="1:10" s="15" customFormat="1" ht="15">
      <c r="A7" s="9" t="s">
        <v>2</v>
      </c>
      <c r="B7" s="14"/>
      <c r="C7" s="14"/>
      <c r="D7" s="14"/>
      <c r="E7" s="14"/>
      <c r="F7" s="14"/>
      <c r="G7" s="346" t="s">
        <v>6</v>
      </c>
      <c r="H7" s="346"/>
      <c r="I7" s="346"/>
      <c r="J7" s="346"/>
    </row>
    <row r="8" spans="1:10" s="15" customFormat="1" ht="14.25">
      <c r="A8" s="11"/>
      <c r="B8" s="16"/>
      <c r="C8" s="17"/>
      <c r="D8" s="17"/>
      <c r="E8" s="17"/>
      <c r="F8" s="272"/>
      <c r="G8" s="347" t="s">
        <v>7</v>
      </c>
      <c r="H8" s="347"/>
      <c r="I8" s="347"/>
      <c r="J8" s="347"/>
    </row>
    <row r="9" spans="1:9" s="15" customFormat="1" ht="14.25">
      <c r="A9" s="11"/>
      <c r="B9" s="18"/>
      <c r="C9" s="19"/>
      <c r="D9" s="19"/>
      <c r="E9" s="19"/>
      <c r="F9" s="273"/>
      <c r="G9" s="348"/>
      <c r="H9" s="348"/>
      <c r="I9" s="348"/>
    </row>
    <row r="10" spans="1:9" ht="12.75">
      <c r="A10" s="9"/>
      <c r="B10" s="7"/>
      <c r="C10" s="8"/>
      <c r="D10" s="9"/>
      <c r="E10" s="9"/>
      <c r="F10" s="10"/>
      <c r="G10" s="349"/>
      <c r="H10" s="349"/>
      <c r="I10" s="349"/>
    </row>
    <row r="11" spans="1:10" ht="12.75">
      <c r="A11" s="12" t="s">
        <v>318</v>
      </c>
      <c r="B11" s="7"/>
      <c r="C11" s="8"/>
      <c r="D11" s="9"/>
      <c r="E11" s="9"/>
      <c r="F11" s="10"/>
      <c r="G11" s="8"/>
      <c r="H11" s="8"/>
      <c r="I11" s="8"/>
      <c r="J11" s="8"/>
    </row>
    <row r="12" spans="1:10" ht="12.75">
      <c r="A12" s="9" t="s">
        <v>8</v>
      </c>
      <c r="B12" s="337" t="s">
        <v>319</v>
      </c>
      <c r="C12" s="337"/>
      <c r="D12" s="337"/>
      <c r="E12" s="9"/>
      <c r="F12" s="10"/>
      <c r="G12" s="338"/>
      <c r="H12" s="338"/>
      <c r="I12" s="338"/>
      <c r="J12" s="8"/>
    </row>
    <row r="13" spans="1:10" ht="12.75">
      <c r="A13" s="8" t="s">
        <v>9</v>
      </c>
      <c r="B13" s="7"/>
      <c r="C13" s="8"/>
      <c r="D13" s="9"/>
      <c r="E13" s="9"/>
      <c r="F13" s="10"/>
      <c r="G13" s="8"/>
      <c r="H13" s="8"/>
      <c r="I13" s="8"/>
      <c r="J13" s="8"/>
    </row>
    <row r="14" spans="1:10" ht="15.75">
      <c r="A14" s="339" t="s">
        <v>371</v>
      </c>
      <c r="B14" s="339"/>
      <c r="C14" s="339"/>
      <c r="D14" s="339"/>
      <c r="E14" s="339"/>
      <c r="F14" s="339"/>
      <c r="G14" s="339"/>
      <c r="H14" s="339"/>
      <c r="I14" s="339"/>
      <c r="J14" s="339"/>
    </row>
    <row r="15" spans="1:10" ht="15.75" customHeight="1">
      <c r="A15" s="330" t="s">
        <v>10</v>
      </c>
      <c r="B15" s="330"/>
      <c r="C15" s="330"/>
      <c r="D15" s="330"/>
      <c r="E15" s="330"/>
      <c r="F15" s="330"/>
      <c r="G15" s="330"/>
      <c r="H15" s="330"/>
      <c r="I15" s="330"/>
      <c r="J15" s="330"/>
    </row>
    <row r="16" spans="1:10" ht="15.75" customHeight="1">
      <c r="A16" s="340"/>
      <c r="B16" s="340"/>
      <c r="C16" s="340"/>
      <c r="D16" s="340"/>
      <c r="E16" s="340"/>
      <c r="F16" s="340"/>
      <c r="G16" s="340"/>
      <c r="H16" s="340"/>
      <c r="I16" s="340"/>
      <c r="J16" s="340"/>
    </row>
    <row r="17" spans="1:10" s="23" customFormat="1" ht="13.5" customHeight="1">
      <c r="A17" s="332" t="s">
        <v>11</v>
      </c>
      <c r="B17" s="341" t="s">
        <v>12</v>
      </c>
      <c r="C17" s="22" t="s">
        <v>13</v>
      </c>
      <c r="D17" s="243" t="s">
        <v>13</v>
      </c>
      <c r="E17" s="244" t="s">
        <v>14</v>
      </c>
      <c r="F17" s="342" t="s">
        <v>15</v>
      </c>
      <c r="G17" s="342"/>
      <c r="H17" s="342"/>
      <c r="I17" s="342"/>
      <c r="J17" s="342"/>
    </row>
    <row r="18" spans="1:10" s="23" customFormat="1" ht="13.5" customHeight="1">
      <c r="A18" s="332"/>
      <c r="B18" s="341"/>
      <c r="C18" s="343" t="s">
        <v>16</v>
      </c>
      <c r="D18" s="343" t="s">
        <v>17</v>
      </c>
      <c r="E18" s="334" t="s">
        <v>372</v>
      </c>
      <c r="F18" s="335" t="s">
        <v>19</v>
      </c>
      <c r="G18" s="336" t="s">
        <v>20</v>
      </c>
      <c r="H18" s="336"/>
      <c r="I18" s="336"/>
      <c r="J18" s="336"/>
    </row>
    <row r="19" spans="1:10" s="23" customFormat="1" ht="15.75" customHeight="1">
      <c r="A19" s="332"/>
      <c r="B19" s="341"/>
      <c r="C19" s="343"/>
      <c r="D19" s="343"/>
      <c r="E19" s="334"/>
      <c r="F19" s="335"/>
      <c r="G19" s="24" t="s">
        <v>21</v>
      </c>
      <c r="H19" s="24" t="s">
        <v>22</v>
      </c>
      <c r="I19" s="24" t="s">
        <v>23</v>
      </c>
      <c r="J19" s="24" t="s">
        <v>24</v>
      </c>
    </row>
    <row r="20" spans="1:10" s="23" customFormat="1" ht="49.5" customHeight="1">
      <c r="A20" s="332"/>
      <c r="B20" s="341"/>
      <c r="C20" s="343"/>
      <c r="D20" s="343"/>
      <c r="E20" s="334"/>
      <c r="F20" s="335"/>
      <c r="G20" s="22" t="s">
        <v>25</v>
      </c>
      <c r="H20" s="22" t="s">
        <v>25</v>
      </c>
      <c r="I20" s="22" t="s">
        <v>25</v>
      </c>
      <c r="J20" s="22" t="s">
        <v>25</v>
      </c>
    </row>
    <row r="21" spans="1:10" ht="18" customHeight="1">
      <c r="A21" s="332" t="s">
        <v>26</v>
      </c>
      <c r="B21" s="332"/>
      <c r="C21" s="332"/>
      <c r="D21" s="332"/>
      <c r="E21" s="332"/>
      <c r="F21" s="332"/>
      <c r="G21" s="332"/>
      <c r="H21" s="332"/>
      <c r="I21" s="332"/>
      <c r="J21" s="332"/>
    </row>
    <row r="22" spans="1:10" ht="18" customHeight="1">
      <c r="A22" s="332" t="s">
        <v>27</v>
      </c>
      <c r="B22" s="332"/>
      <c r="C22" s="332"/>
      <c r="D22" s="332"/>
      <c r="E22" s="332"/>
      <c r="F22" s="332"/>
      <c r="G22" s="332"/>
      <c r="H22" s="332"/>
      <c r="I22" s="332"/>
      <c r="J22" s="332"/>
    </row>
    <row r="23" spans="1:10" ht="24">
      <c r="A23" s="25" t="s">
        <v>28</v>
      </c>
      <c r="B23" s="26" t="s">
        <v>29</v>
      </c>
      <c r="C23" s="34">
        <f>C24+C25+C26</f>
        <v>1900.5</v>
      </c>
      <c r="D23" s="245">
        <f>SUM(D24:D26)</f>
        <v>4326</v>
      </c>
      <c r="E23" s="245">
        <f>SUM(E24:E26)</f>
        <v>2417.5</v>
      </c>
      <c r="F23" s="245">
        <f>J23</f>
        <v>4088</v>
      </c>
      <c r="G23" s="245">
        <f>SUM(G24:G26)</f>
        <v>1021</v>
      </c>
      <c r="H23" s="245">
        <f>SUM(H24:H26)</f>
        <v>2040</v>
      </c>
      <c r="I23" s="245">
        <f>SUM(I24:I26)</f>
        <v>3064</v>
      </c>
      <c r="J23" s="245">
        <f>SUM(J24:J26)</f>
        <v>4088</v>
      </c>
    </row>
    <row r="24" spans="1:10" ht="12.75">
      <c r="A24" s="27" t="s">
        <v>30</v>
      </c>
      <c r="B24" s="28" t="s">
        <v>31</v>
      </c>
      <c r="C24" s="34">
        <v>1900.5</v>
      </c>
      <c r="D24" s="246">
        <v>4326</v>
      </c>
      <c r="E24" s="246">
        <v>2417.5</v>
      </c>
      <c r="F24" s="247">
        <f>J24</f>
        <v>4088</v>
      </c>
      <c r="G24" s="247">
        <v>1021</v>
      </c>
      <c r="H24" s="247">
        <f>1019+G24</f>
        <v>2040</v>
      </c>
      <c r="I24" s="247">
        <f>1024+H24</f>
        <v>3064</v>
      </c>
      <c r="J24" s="247">
        <f>1024+I24</f>
        <v>4088</v>
      </c>
    </row>
    <row r="25" spans="1:10" ht="12.75">
      <c r="A25" s="27" t="s">
        <v>32</v>
      </c>
      <c r="B25" s="28" t="s">
        <v>33</v>
      </c>
      <c r="C25" s="34"/>
      <c r="D25" s="246"/>
      <c r="E25" s="246"/>
      <c r="F25" s="247">
        <f aca="true" t="shared" si="0" ref="F25:F33">G25+H25+I25+J25</f>
        <v>0</v>
      </c>
      <c r="G25" s="247"/>
      <c r="H25" s="247"/>
      <c r="I25" s="247"/>
      <c r="J25" s="247"/>
    </row>
    <row r="26" spans="1:10" ht="24">
      <c r="A26" s="27" t="s">
        <v>34</v>
      </c>
      <c r="B26" s="28" t="s">
        <v>35</v>
      </c>
      <c r="C26" s="34"/>
      <c r="D26" s="246"/>
      <c r="E26" s="246"/>
      <c r="F26" s="247">
        <f t="shared" si="0"/>
        <v>0</v>
      </c>
      <c r="G26" s="247"/>
      <c r="H26" s="247"/>
      <c r="I26" s="247"/>
      <c r="J26" s="247"/>
    </row>
    <row r="27" spans="1:10" ht="12.75">
      <c r="A27" s="25" t="s">
        <v>36</v>
      </c>
      <c r="B27" s="26" t="s">
        <v>37</v>
      </c>
      <c r="C27" s="34"/>
      <c r="D27" s="246"/>
      <c r="E27" s="246"/>
      <c r="F27" s="245">
        <f t="shared" si="0"/>
        <v>0</v>
      </c>
      <c r="G27" s="247"/>
      <c r="H27" s="247"/>
      <c r="I27" s="247"/>
      <c r="J27" s="247"/>
    </row>
    <row r="28" spans="1:10" ht="14.25" customHeight="1">
      <c r="A28" s="25" t="s">
        <v>38</v>
      </c>
      <c r="B28" s="26" t="s">
        <v>39</v>
      </c>
      <c r="C28" s="34"/>
      <c r="D28" s="245"/>
      <c r="E28" s="245"/>
      <c r="F28" s="245">
        <f t="shared" si="0"/>
        <v>0</v>
      </c>
      <c r="G28" s="245"/>
      <c r="H28" s="245"/>
      <c r="I28" s="245"/>
      <c r="J28" s="245"/>
    </row>
    <row r="29" spans="1:10" ht="14.25" customHeight="1">
      <c r="A29" s="25" t="s">
        <v>40</v>
      </c>
      <c r="B29" s="26" t="s">
        <v>41</v>
      </c>
      <c r="C29" s="34"/>
      <c r="D29" s="245"/>
      <c r="E29" s="245"/>
      <c r="F29" s="245">
        <f t="shared" si="0"/>
        <v>0</v>
      </c>
      <c r="G29" s="245"/>
      <c r="H29" s="245"/>
      <c r="I29" s="245"/>
      <c r="J29" s="245"/>
    </row>
    <row r="30" spans="1:10" ht="15" customHeight="1">
      <c r="A30" s="25" t="s">
        <v>42</v>
      </c>
      <c r="B30" s="26" t="s">
        <v>43</v>
      </c>
      <c r="C30" s="34">
        <v>270</v>
      </c>
      <c r="D30" s="245"/>
      <c r="E30" s="245"/>
      <c r="F30" s="245">
        <f t="shared" si="0"/>
        <v>0</v>
      </c>
      <c r="G30" s="245"/>
      <c r="H30" s="245"/>
      <c r="I30" s="245"/>
      <c r="J30" s="245"/>
    </row>
    <row r="31" spans="1:10" ht="15" customHeight="1">
      <c r="A31" s="25" t="s">
        <v>44</v>
      </c>
      <c r="B31" s="26" t="s">
        <v>45</v>
      </c>
      <c r="C31" s="34"/>
      <c r="D31" s="245"/>
      <c r="E31" s="245"/>
      <c r="F31" s="245">
        <f t="shared" si="0"/>
        <v>0</v>
      </c>
      <c r="G31" s="245"/>
      <c r="H31" s="245"/>
      <c r="I31" s="245"/>
      <c r="J31" s="245"/>
    </row>
    <row r="32" spans="1:10" ht="12.75">
      <c r="A32" s="25" t="s">
        <v>46</v>
      </c>
      <c r="B32" s="26" t="s">
        <v>47</v>
      </c>
      <c r="C32" s="34">
        <v>315.3</v>
      </c>
      <c r="D32" s="245">
        <v>721</v>
      </c>
      <c r="E32" s="245">
        <v>402.9</v>
      </c>
      <c r="F32" s="245">
        <f>G32+H32+I32+J32</f>
        <v>0</v>
      </c>
      <c r="G32" s="245"/>
      <c r="H32" s="245"/>
      <c r="I32" s="245"/>
      <c r="J32" s="245"/>
    </row>
    <row r="33" spans="1:10" ht="12.75">
      <c r="A33" s="25" t="s">
        <v>48</v>
      </c>
      <c r="B33" s="26" t="s">
        <v>49</v>
      </c>
      <c r="C33" s="34"/>
      <c r="D33" s="245"/>
      <c r="E33" s="245"/>
      <c r="F33" s="245">
        <f t="shared" si="0"/>
        <v>0</v>
      </c>
      <c r="G33" s="245"/>
      <c r="H33" s="245"/>
      <c r="I33" s="245"/>
      <c r="J33" s="245"/>
    </row>
    <row r="34" spans="1:10" ht="24">
      <c r="A34" s="30" t="s">
        <v>373</v>
      </c>
      <c r="B34" s="26" t="s">
        <v>50</v>
      </c>
      <c r="C34" s="34">
        <v>146.7</v>
      </c>
      <c r="D34" s="245">
        <v>0</v>
      </c>
      <c r="E34" s="245">
        <f>185+162.9</f>
        <v>347.9</v>
      </c>
      <c r="F34" s="245">
        <f>J34</f>
        <v>237.7</v>
      </c>
      <c r="G34" s="245">
        <f>77.5</f>
        <v>77.5</v>
      </c>
      <c r="H34" s="245">
        <f>75.6+G34</f>
        <v>153.1</v>
      </c>
      <c r="I34" s="245">
        <f>80.7+G34</f>
        <v>158.2</v>
      </c>
      <c r="J34" s="245">
        <f>79.5+I34</f>
        <v>237.7</v>
      </c>
    </row>
    <row r="35" spans="1:10" ht="47.25">
      <c r="A35" s="31" t="s">
        <v>51</v>
      </c>
      <c r="B35" s="300" t="s">
        <v>52</v>
      </c>
      <c r="C35" s="248">
        <f aca="true" t="shared" si="1" ref="C35:J35">C23+C27+C28+C29+C30+C31-C32-C33-C34</f>
        <v>1708.5</v>
      </c>
      <c r="D35" s="248">
        <f t="shared" si="1"/>
        <v>3605</v>
      </c>
      <c r="E35" s="248">
        <f t="shared" si="1"/>
        <v>1666.6999999999998</v>
      </c>
      <c r="F35" s="274">
        <f t="shared" si="1"/>
        <v>3850.3</v>
      </c>
      <c r="G35" s="248">
        <f t="shared" si="1"/>
        <v>943.5</v>
      </c>
      <c r="H35" s="248">
        <f t="shared" si="1"/>
        <v>1886.9</v>
      </c>
      <c r="I35" s="248">
        <f t="shared" si="1"/>
        <v>2905.8</v>
      </c>
      <c r="J35" s="248">
        <f t="shared" si="1"/>
        <v>3850.3</v>
      </c>
    </row>
    <row r="36" spans="1:10" ht="18" customHeight="1">
      <c r="A36" s="332" t="s">
        <v>53</v>
      </c>
      <c r="B36" s="332"/>
      <c r="C36" s="332"/>
      <c r="D36" s="332"/>
      <c r="E36" s="332"/>
      <c r="F36" s="332"/>
      <c r="G36" s="332"/>
      <c r="H36" s="332"/>
      <c r="I36" s="332"/>
      <c r="J36" s="332"/>
    </row>
    <row r="37" spans="1:10" ht="23.25" customHeight="1">
      <c r="A37" s="25" t="s">
        <v>54</v>
      </c>
      <c r="B37" s="26" t="s">
        <v>55</v>
      </c>
      <c r="C37" s="34">
        <v>729.5</v>
      </c>
      <c r="D37" s="34">
        <v>960</v>
      </c>
      <c r="E37" s="34">
        <v>530</v>
      </c>
      <c r="F37" s="249">
        <f>J37</f>
        <v>1120.1</v>
      </c>
      <c r="G37" s="249">
        <v>262.7</v>
      </c>
      <c r="H37" s="249">
        <f>289.1+G37</f>
        <v>551.8</v>
      </c>
      <c r="I37" s="249">
        <f>279.2+H37</f>
        <v>831</v>
      </c>
      <c r="J37" s="249">
        <f>289.1+I37</f>
        <v>1120.1</v>
      </c>
    </row>
    <row r="38" spans="1:10" ht="15" customHeight="1">
      <c r="A38" s="25" t="s">
        <v>56</v>
      </c>
      <c r="B38" s="26" t="s">
        <v>57</v>
      </c>
      <c r="C38" s="34">
        <f>SUM(C39:C47)</f>
        <v>814.3000000000001</v>
      </c>
      <c r="D38" s="25">
        <v>1979.2</v>
      </c>
      <c r="E38" s="25">
        <f>SUM(E39:E47)</f>
        <v>913.2</v>
      </c>
      <c r="F38" s="249">
        <f>J38</f>
        <v>1936.53</v>
      </c>
      <c r="G38" s="249">
        <f>SUM(G39:G47)</f>
        <v>473.428</v>
      </c>
      <c r="H38" s="249">
        <f>SUM(H39:H47)</f>
        <v>956.856</v>
      </c>
      <c r="I38" s="249">
        <f>SUM(I39:I47)</f>
        <v>1455.7819999999997</v>
      </c>
      <c r="J38" s="249">
        <f>SUM(J39:J47)</f>
        <v>1936.53</v>
      </c>
    </row>
    <row r="39" spans="1:10" ht="15" customHeight="1">
      <c r="A39" s="27" t="s">
        <v>58</v>
      </c>
      <c r="B39" s="28" t="s">
        <v>59</v>
      </c>
      <c r="C39" s="56">
        <v>622.2</v>
      </c>
      <c r="D39" s="34">
        <v>1376.5</v>
      </c>
      <c r="E39" s="34">
        <v>702.6</v>
      </c>
      <c r="F39" s="249">
        <f aca="true" t="shared" si="2" ref="F39:F52">J39</f>
        <v>1376.5</v>
      </c>
      <c r="G39" s="249">
        <f>337.4</f>
        <v>337.4</v>
      </c>
      <c r="H39" s="249">
        <f>337.4+G39</f>
        <v>674.8</v>
      </c>
      <c r="I39" s="249">
        <f>358.3+H39</f>
        <v>1033.1</v>
      </c>
      <c r="J39" s="249">
        <f>343.4+I39</f>
        <v>1376.5</v>
      </c>
    </row>
    <row r="40" spans="1:10" ht="15" customHeight="1">
      <c r="A40" s="27" t="s">
        <v>60</v>
      </c>
      <c r="B40" s="28" t="s">
        <v>61</v>
      </c>
      <c r="C40" s="56">
        <v>123.6</v>
      </c>
      <c r="D40" s="34">
        <v>302.8</v>
      </c>
      <c r="E40" s="34">
        <v>154.6</v>
      </c>
      <c r="F40" s="249">
        <f t="shared" si="2"/>
        <v>302.83</v>
      </c>
      <c r="G40" s="249">
        <f>G39*0.22</f>
        <v>74.228</v>
      </c>
      <c r="H40" s="249">
        <f>H39*0.22</f>
        <v>148.456</v>
      </c>
      <c r="I40" s="249">
        <f>I39*0.22</f>
        <v>227.28199999999998</v>
      </c>
      <c r="J40" s="249">
        <f>J39*0.22</f>
        <v>302.83</v>
      </c>
    </row>
    <row r="41" spans="1:10" ht="20.25" customHeight="1">
      <c r="A41" s="27" t="s">
        <v>62</v>
      </c>
      <c r="B41" s="28" t="s">
        <v>63</v>
      </c>
      <c r="C41" s="56"/>
      <c r="D41" s="34"/>
      <c r="E41" s="34">
        <v>0</v>
      </c>
      <c r="F41" s="249">
        <f t="shared" si="2"/>
        <v>0</v>
      </c>
      <c r="G41" s="25"/>
      <c r="H41" s="25"/>
      <c r="I41" s="25"/>
      <c r="J41" s="25"/>
    </row>
    <row r="42" spans="1:10" ht="15.75" customHeight="1">
      <c r="A42" s="27" t="s">
        <v>64</v>
      </c>
      <c r="B42" s="28" t="s">
        <v>65</v>
      </c>
      <c r="C42" s="56"/>
      <c r="D42" s="34"/>
      <c r="E42" s="34">
        <v>0</v>
      </c>
      <c r="F42" s="249">
        <f t="shared" si="2"/>
        <v>0</v>
      </c>
      <c r="G42" s="25"/>
      <c r="H42" s="25"/>
      <c r="I42" s="25"/>
      <c r="J42" s="25"/>
    </row>
    <row r="43" spans="1:10" ht="14.25" customHeight="1">
      <c r="A43" s="27" t="s">
        <v>66</v>
      </c>
      <c r="B43" s="28" t="s">
        <v>67</v>
      </c>
      <c r="C43" s="56">
        <v>0</v>
      </c>
      <c r="D43" s="34">
        <v>0</v>
      </c>
      <c r="E43" s="34">
        <v>0</v>
      </c>
      <c r="F43" s="249">
        <f t="shared" si="2"/>
        <v>0</v>
      </c>
      <c r="G43" s="25"/>
      <c r="H43" s="25"/>
      <c r="I43" s="25"/>
      <c r="J43" s="25"/>
    </row>
    <row r="44" spans="1:10" ht="13.5" customHeight="1">
      <c r="A44" s="27" t="s">
        <v>68</v>
      </c>
      <c r="B44" s="28" t="s">
        <v>69</v>
      </c>
      <c r="C44" s="56">
        <v>6.5</v>
      </c>
      <c r="D44" s="34">
        <v>8</v>
      </c>
      <c r="E44" s="34">
        <v>4</v>
      </c>
      <c r="F44" s="249">
        <f t="shared" si="2"/>
        <v>8.4</v>
      </c>
      <c r="G44" s="25">
        <v>2.1</v>
      </c>
      <c r="H44" s="25">
        <v>4.2</v>
      </c>
      <c r="I44" s="25">
        <v>6.3</v>
      </c>
      <c r="J44" s="25">
        <v>8.4</v>
      </c>
    </row>
    <row r="45" spans="1:10" ht="13.5" customHeight="1">
      <c r="A45" s="27" t="s">
        <v>70</v>
      </c>
      <c r="B45" s="28" t="s">
        <v>71</v>
      </c>
      <c r="C45" s="56">
        <v>0</v>
      </c>
      <c r="D45" s="34">
        <v>0</v>
      </c>
      <c r="E45" s="34">
        <v>0</v>
      </c>
      <c r="F45" s="249">
        <f t="shared" si="2"/>
        <v>0</v>
      </c>
      <c r="G45" s="25"/>
      <c r="H45" s="25"/>
      <c r="I45" s="25"/>
      <c r="J45" s="25"/>
    </row>
    <row r="46" spans="1:10" ht="12" customHeight="1">
      <c r="A46" s="27" t="s">
        <v>72</v>
      </c>
      <c r="B46" s="28" t="s">
        <v>73</v>
      </c>
      <c r="C46" s="56"/>
      <c r="D46" s="34"/>
      <c r="E46" s="34">
        <v>0</v>
      </c>
      <c r="F46" s="249">
        <f t="shared" si="2"/>
        <v>0</v>
      </c>
      <c r="G46" s="25"/>
      <c r="H46" s="25"/>
      <c r="I46" s="25"/>
      <c r="J46" s="25"/>
    </row>
    <row r="47" spans="1:10" ht="12.75" customHeight="1">
      <c r="A47" s="27" t="s">
        <v>74</v>
      </c>
      <c r="B47" s="28" t="s">
        <v>75</v>
      </c>
      <c r="C47" s="56">
        <v>62</v>
      </c>
      <c r="D47" s="34">
        <v>291.9</v>
      </c>
      <c r="E47" s="34">
        <v>52</v>
      </c>
      <c r="F47" s="249">
        <f t="shared" si="2"/>
        <v>248.8</v>
      </c>
      <c r="G47" s="25">
        <v>59.7</v>
      </c>
      <c r="H47" s="25">
        <f>69.7+G47</f>
        <v>129.4</v>
      </c>
      <c r="I47" s="25">
        <f>59.7+H47</f>
        <v>189.10000000000002</v>
      </c>
      <c r="J47" s="25">
        <f>59.7+I47</f>
        <v>248.8</v>
      </c>
    </row>
    <row r="48" spans="1:10" ht="13.5" customHeight="1">
      <c r="A48" s="25" t="s">
        <v>76</v>
      </c>
      <c r="B48" s="26" t="s">
        <v>77</v>
      </c>
      <c r="C48" s="34"/>
      <c r="D48" s="34"/>
      <c r="E48" s="34">
        <v>0</v>
      </c>
      <c r="F48" s="249">
        <f t="shared" si="2"/>
        <v>0</v>
      </c>
      <c r="G48" s="25"/>
      <c r="H48" s="25"/>
      <c r="I48" s="25"/>
      <c r="J48" s="25"/>
    </row>
    <row r="49" spans="1:10" ht="13.5" customHeight="1">
      <c r="A49" s="25" t="s">
        <v>78</v>
      </c>
      <c r="B49" s="26" t="s">
        <v>79</v>
      </c>
      <c r="C49" s="34"/>
      <c r="D49" s="34">
        <v>360</v>
      </c>
      <c r="E49" s="34">
        <v>0</v>
      </c>
      <c r="F49" s="249">
        <f t="shared" si="2"/>
        <v>0</v>
      </c>
      <c r="G49" s="25">
        <v>0</v>
      </c>
      <c r="H49" s="25">
        <v>0</v>
      </c>
      <c r="I49" s="25">
        <v>0</v>
      </c>
      <c r="J49" s="25">
        <v>0</v>
      </c>
    </row>
    <row r="50" spans="1:10" ht="14.25" customHeight="1">
      <c r="A50" s="25" t="s">
        <v>80</v>
      </c>
      <c r="B50" s="26" t="s">
        <v>81</v>
      </c>
      <c r="C50" s="34">
        <v>77.3</v>
      </c>
      <c r="D50" s="34">
        <v>0</v>
      </c>
      <c r="E50" s="34">
        <v>0</v>
      </c>
      <c r="F50" s="249">
        <f t="shared" si="2"/>
        <v>0</v>
      </c>
      <c r="G50" s="25">
        <v>0</v>
      </c>
      <c r="H50" s="25">
        <v>0</v>
      </c>
      <c r="I50" s="25">
        <v>0</v>
      </c>
      <c r="J50" s="25">
        <v>0</v>
      </c>
    </row>
    <row r="51" spans="1:10" ht="12.75" customHeight="1">
      <c r="A51" s="25" t="s">
        <v>374</v>
      </c>
      <c r="B51" s="26" t="s">
        <v>82</v>
      </c>
      <c r="C51" s="34"/>
      <c r="D51" s="34"/>
      <c r="E51" s="34">
        <v>15.6</v>
      </c>
      <c r="F51" s="249">
        <f t="shared" si="2"/>
        <v>81.69999999999999</v>
      </c>
      <c r="G51" s="255">
        <v>20.4</v>
      </c>
      <c r="H51" s="255">
        <f>20.4+G51</f>
        <v>40.8</v>
      </c>
      <c r="I51" s="255">
        <f>20.5+H51</f>
        <v>61.3</v>
      </c>
      <c r="J51" s="255">
        <f>20.4+I51</f>
        <v>81.69999999999999</v>
      </c>
    </row>
    <row r="52" spans="1:10" s="38" customFormat="1" ht="18" customHeight="1">
      <c r="A52" s="35" t="s">
        <v>83</v>
      </c>
      <c r="B52" s="36" t="s">
        <v>84</v>
      </c>
      <c r="C52" s="37">
        <f>SUM(C37,C38,C48:C51)</f>
        <v>1621.1000000000001</v>
      </c>
      <c r="D52" s="37">
        <f aca="true" t="shared" si="3" ref="D52:J52">SUM(D37,D38,D48:D51)</f>
        <v>3299.2</v>
      </c>
      <c r="E52" s="37">
        <f t="shared" si="3"/>
        <v>1458.8</v>
      </c>
      <c r="F52" s="249">
        <f t="shared" si="2"/>
        <v>3138.33</v>
      </c>
      <c r="G52" s="250">
        <f t="shared" si="3"/>
        <v>756.5279999999999</v>
      </c>
      <c r="H52" s="250">
        <f t="shared" si="3"/>
        <v>1549.456</v>
      </c>
      <c r="I52" s="250">
        <f t="shared" si="3"/>
        <v>2348.082</v>
      </c>
      <c r="J52" s="250">
        <f t="shared" si="3"/>
        <v>3138.33</v>
      </c>
    </row>
    <row r="53" spans="1:10" ht="18" customHeight="1">
      <c r="A53" s="332" t="s">
        <v>85</v>
      </c>
      <c r="B53" s="332"/>
      <c r="C53" s="332"/>
      <c r="D53" s="332"/>
      <c r="E53" s="332"/>
      <c r="F53" s="332"/>
      <c r="G53" s="332"/>
      <c r="H53" s="332"/>
      <c r="I53" s="332"/>
      <c r="J53" s="332"/>
    </row>
    <row r="54" spans="1:10" ht="27" customHeight="1">
      <c r="A54" s="39" t="s">
        <v>86</v>
      </c>
      <c r="B54" s="40" t="s">
        <v>87</v>
      </c>
      <c r="C54" s="39">
        <f>SUM(C35,-C52)</f>
        <v>87.39999999999986</v>
      </c>
      <c r="D54" s="39">
        <f>SUM(D35,-D52)</f>
        <v>305.8000000000002</v>
      </c>
      <c r="E54" s="39">
        <f>SUM(E35,-E52)</f>
        <v>207.89999999999986</v>
      </c>
      <c r="F54" s="249">
        <f>J54</f>
        <v>711.9700000000003</v>
      </c>
      <c r="G54" s="251">
        <f>SUM(G35,-G52)</f>
        <v>186.9720000000001</v>
      </c>
      <c r="H54" s="251">
        <f>SUM(H35,-H52)</f>
        <v>337.4440000000002</v>
      </c>
      <c r="I54" s="251">
        <f>SUM(I35,-I52)</f>
        <v>557.7180000000003</v>
      </c>
      <c r="J54" s="251">
        <f>SUM(J35,-J52)</f>
        <v>711.9700000000003</v>
      </c>
    </row>
    <row r="55" spans="1:10" ht="13.5" customHeight="1">
      <c r="A55" s="42" t="s">
        <v>88</v>
      </c>
      <c r="B55" s="43" t="s">
        <v>89</v>
      </c>
      <c r="C55" s="44">
        <f>IF(C54&gt;0,C54,0)</f>
        <v>87.39999999999986</v>
      </c>
      <c r="D55" s="44">
        <f>IF(D54&gt;0,D54,0)</f>
        <v>305.8000000000002</v>
      </c>
      <c r="E55" s="44">
        <f>IF(E54&gt;0,E54,0)</f>
        <v>207.89999999999986</v>
      </c>
      <c r="F55" s="275">
        <f>J55</f>
        <v>711.9700000000003</v>
      </c>
      <c r="G55" s="253">
        <f>IF(G54&gt;0,G54,0)</f>
        <v>186.9720000000001</v>
      </c>
      <c r="H55" s="253">
        <f>IF(H54&gt;0,H54,0)</f>
        <v>337.4440000000002</v>
      </c>
      <c r="I55" s="253">
        <f>IF(I54&gt;0,I54,0)</f>
        <v>557.7180000000003</v>
      </c>
      <c r="J55" s="253">
        <f>IF(J54&gt;0,J54,0)</f>
        <v>711.9700000000003</v>
      </c>
    </row>
    <row r="56" spans="1:10" ht="14.25" customHeight="1">
      <c r="A56" s="42" t="s">
        <v>90</v>
      </c>
      <c r="B56" s="43" t="s">
        <v>91</v>
      </c>
      <c r="C56" s="44">
        <f>IF(C54&lt;=0,C54,0)</f>
        <v>0</v>
      </c>
      <c r="D56" s="44">
        <f>IF(D54&lt;=0,D54,0)</f>
        <v>0</v>
      </c>
      <c r="E56" s="44">
        <f>IF(E54&lt;=0,E54,0)</f>
        <v>0</v>
      </c>
      <c r="F56" s="249">
        <f aca="true" t="shared" si="4" ref="F56:F64">J56</f>
        <v>0</v>
      </c>
      <c r="G56" s="253">
        <f>IF(G54&lt;=0,G54,0)</f>
        <v>0</v>
      </c>
      <c r="H56" s="253">
        <f>IF(H54&lt;=0,H54,0)</f>
        <v>0</v>
      </c>
      <c r="I56" s="253">
        <f>IF(I54&lt;=0,I54,0)</f>
        <v>0</v>
      </c>
      <c r="J56" s="253">
        <f>IF(J54&lt;=0,J54,0)</f>
        <v>0</v>
      </c>
    </row>
    <row r="57" spans="1:10" ht="14.25" customHeight="1">
      <c r="A57" s="44" t="s">
        <v>92</v>
      </c>
      <c r="B57" s="43" t="s">
        <v>93</v>
      </c>
      <c r="C57" s="44"/>
      <c r="D57" s="44"/>
      <c r="E57" s="44"/>
      <c r="F57" s="275">
        <f t="shared" si="4"/>
        <v>0</v>
      </c>
      <c r="G57" s="253"/>
      <c r="H57" s="253"/>
      <c r="I57" s="253"/>
      <c r="J57" s="253"/>
    </row>
    <row r="58" spans="1:10" ht="14.25" customHeight="1">
      <c r="A58" s="39" t="s">
        <v>94</v>
      </c>
      <c r="B58" s="40" t="s">
        <v>95</v>
      </c>
      <c r="C58" s="39">
        <f>SUM(C54,C57)</f>
        <v>87.39999999999986</v>
      </c>
      <c r="D58" s="39">
        <f>SUM(D54,D57)</f>
        <v>305.8000000000002</v>
      </c>
      <c r="E58" s="39">
        <f>SUM(E54,E57)</f>
        <v>207.89999999999986</v>
      </c>
      <c r="F58" s="249">
        <f t="shared" si="4"/>
        <v>711.9700000000003</v>
      </c>
      <c r="G58" s="251">
        <f>SUM(G54,G57)</f>
        <v>186.9720000000001</v>
      </c>
      <c r="H58" s="251">
        <f>SUM(H54,H57)</f>
        <v>337.4440000000002</v>
      </c>
      <c r="I58" s="251">
        <f>SUM(I54,I57)</f>
        <v>557.7180000000003</v>
      </c>
      <c r="J58" s="251">
        <f>SUM(J54,J57)</f>
        <v>711.9700000000003</v>
      </c>
    </row>
    <row r="59" spans="1:10" ht="13.5" customHeight="1">
      <c r="A59" s="42" t="s">
        <v>96</v>
      </c>
      <c r="B59" s="43" t="s">
        <v>97</v>
      </c>
      <c r="C59" s="44">
        <f>IF(C58&gt;0,C58,0)</f>
        <v>87.39999999999986</v>
      </c>
      <c r="D59" s="44">
        <f>IF(D58&gt;0,D58,0)</f>
        <v>305.8000000000002</v>
      </c>
      <c r="E59" s="44">
        <f>IF(E58&gt;0,E58,0)</f>
        <v>207.89999999999986</v>
      </c>
      <c r="F59" s="275">
        <f t="shared" si="4"/>
        <v>711.9700000000003</v>
      </c>
      <c r="G59" s="253">
        <f>IF(G58&gt;0,G58,0)</f>
        <v>186.9720000000001</v>
      </c>
      <c r="H59" s="253">
        <f>IF(H58&gt;0,H58,0)</f>
        <v>337.4440000000002</v>
      </c>
      <c r="I59" s="253">
        <f>IF(I58&gt;0,I58,0)</f>
        <v>557.7180000000003</v>
      </c>
      <c r="J59" s="253">
        <f>IF(J58&gt;0,J58,0)</f>
        <v>711.9700000000003</v>
      </c>
    </row>
    <row r="60" spans="1:10" ht="14.25" customHeight="1">
      <c r="A60" s="42" t="s">
        <v>98</v>
      </c>
      <c r="B60" s="43" t="s">
        <v>99</v>
      </c>
      <c r="C60" s="44">
        <f>IF(C58&lt;=0,C58,0)</f>
        <v>0</v>
      </c>
      <c r="D60" s="44">
        <f>IF(D58&lt;=0,D58,0)</f>
        <v>0</v>
      </c>
      <c r="E60" s="44">
        <f>IF(E58&lt;=0,E58,0)</f>
        <v>0</v>
      </c>
      <c r="F60" s="249">
        <f t="shared" si="4"/>
        <v>0</v>
      </c>
      <c r="G60" s="253">
        <f>IF(G58&lt;=0,G58,0)</f>
        <v>0</v>
      </c>
      <c r="H60" s="253">
        <f>IF(H58&lt;=0,H58,0)</f>
        <v>0</v>
      </c>
      <c r="I60" s="253">
        <f>IF(I58&lt;=0,I58,0)</f>
        <v>0</v>
      </c>
      <c r="J60" s="253">
        <f>IF(J58&lt;=0,J58,0)</f>
        <v>0</v>
      </c>
    </row>
    <row r="61" spans="1:10" ht="15" customHeight="1">
      <c r="A61" s="39" t="s">
        <v>100</v>
      </c>
      <c r="B61" s="40" t="s">
        <v>101</v>
      </c>
      <c r="C61" s="39">
        <v>15.7</v>
      </c>
      <c r="D61" s="39">
        <v>55</v>
      </c>
      <c r="E61" s="39">
        <v>5.8</v>
      </c>
      <c r="F61" s="275">
        <f t="shared" si="4"/>
        <v>0</v>
      </c>
      <c r="G61" s="251">
        <v>0</v>
      </c>
      <c r="H61" s="251">
        <v>0</v>
      </c>
      <c r="I61" s="251">
        <v>0</v>
      </c>
      <c r="J61" s="251">
        <v>0</v>
      </c>
    </row>
    <row r="62" spans="1:10" ht="25.5" customHeight="1">
      <c r="A62" s="39" t="s">
        <v>102</v>
      </c>
      <c r="B62" s="46" t="s">
        <v>103</v>
      </c>
      <c r="C62" s="39">
        <f>SUM(C58,-C61)</f>
        <v>71.69999999999986</v>
      </c>
      <c r="D62" s="39">
        <f>SUM(D58,-D61)</f>
        <v>250.80000000000018</v>
      </c>
      <c r="E62" s="39">
        <f>SUM(E58,-E61)</f>
        <v>202.09999999999985</v>
      </c>
      <c r="F62" s="249">
        <f t="shared" si="4"/>
        <v>711.9700000000003</v>
      </c>
      <c r="G62" s="251">
        <f>SUM(G58,-G61)</f>
        <v>186.9720000000001</v>
      </c>
      <c r="H62" s="251">
        <f>SUM(H58,-H61)</f>
        <v>337.4440000000002</v>
      </c>
      <c r="I62" s="251">
        <f>SUM(I58,-I61)</f>
        <v>557.7180000000003</v>
      </c>
      <c r="J62" s="251">
        <f>SUM(J58,-J61)</f>
        <v>711.9700000000003</v>
      </c>
    </row>
    <row r="63" spans="1:10" ht="15.75" customHeight="1">
      <c r="A63" s="45" t="s">
        <v>104</v>
      </c>
      <c r="B63" s="47" t="s">
        <v>105</v>
      </c>
      <c r="C63" s="45">
        <f>IF(C62&gt;0,C62,0)</f>
        <v>71.69999999999986</v>
      </c>
      <c r="D63" s="45">
        <f>IF(D62&gt;0,D62,0)</f>
        <v>250.80000000000018</v>
      </c>
      <c r="E63" s="45">
        <f>IF(E62&gt;0,E62,0)</f>
        <v>202.09999999999985</v>
      </c>
      <c r="F63" s="275">
        <f t="shared" si="4"/>
        <v>711.9700000000003</v>
      </c>
      <c r="G63" s="252">
        <f>IF(G62&gt;0,G62,0)</f>
        <v>186.9720000000001</v>
      </c>
      <c r="H63" s="252">
        <f>IF(H62&gt;0,H62,0)</f>
        <v>337.4440000000002</v>
      </c>
      <c r="I63" s="252">
        <f>IF(I62&gt;0,I62,0)</f>
        <v>557.7180000000003</v>
      </c>
      <c r="J63" s="252">
        <f>IF(J62&gt;0,J62,0)</f>
        <v>711.9700000000003</v>
      </c>
    </row>
    <row r="64" spans="1:10" ht="14.25" customHeight="1">
      <c r="A64" s="45" t="s">
        <v>98</v>
      </c>
      <c r="B64" s="47" t="s">
        <v>106</v>
      </c>
      <c r="C64" s="45">
        <f>IF(C62&lt;=0,C62,0)</f>
        <v>0</v>
      </c>
      <c r="D64" s="45">
        <f>IF(D62&lt;=0,D62,0)</f>
        <v>0</v>
      </c>
      <c r="E64" s="45">
        <f>IF(E62&lt;=0,E62,0)</f>
        <v>0</v>
      </c>
      <c r="F64" s="249">
        <f t="shared" si="4"/>
        <v>0</v>
      </c>
      <c r="G64" s="252">
        <f>IF(G62&lt;=0,G62,0)</f>
        <v>0</v>
      </c>
      <c r="H64" s="252">
        <f>IF(H62&lt;=0,H62,0)</f>
        <v>0</v>
      </c>
      <c r="I64" s="252">
        <f>IF(I62&lt;=0,I62,0)</f>
        <v>0</v>
      </c>
      <c r="J64" s="252">
        <f>IF(J62&lt;=0,J62,0)</f>
        <v>0</v>
      </c>
    </row>
    <row r="65" spans="1:10" ht="18" customHeight="1">
      <c r="A65" s="333" t="s">
        <v>107</v>
      </c>
      <c r="B65" s="333"/>
      <c r="C65" s="333"/>
      <c r="D65" s="333"/>
      <c r="E65" s="333"/>
      <c r="F65" s="333"/>
      <c r="G65" s="333"/>
      <c r="H65" s="333"/>
      <c r="I65" s="333"/>
      <c r="J65" s="333"/>
    </row>
    <row r="66" spans="1:10" ht="36" customHeight="1">
      <c r="A66" s="48" t="s">
        <v>108</v>
      </c>
      <c r="B66" s="49" t="s">
        <v>109</v>
      </c>
      <c r="C66" s="51">
        <f>SUM(C67:C70)</f>
        <v>591.6</v>
      </c>
      <c r="D66" s="51">
        <f>SUM(D67:D70)</f>
        <v>1198.7</v>
      </c>
      <c r="E66" s="51">
        <f>SUM(E67:E70)</f>
        <v>315.8</v>
      </c>
      <c r="F66" s="255">
        <f>J66</f>
        <v>259.69250000000005</v>
      </c>
      <c r="G66" s="254">
        <f>SUM(G67:G70)</f>
        <v>67.14300000000003</v>
      </c>
      <c r="H66" s="254">
        <f>SUM(H67:H70)</f>
        <v>125.16100000000004</v>
      </c>
      <c r="I66" s="254">
        <f>SUM(I67:I70)</f>
        <v>200.7295000000001</v>
      </c>
      <c r="J66" s="254">
        <f>SUM(J67:J70)</f>
        <v>259.69250000000005</v>
      </c>
    </row>
    <row r="67" spans="1:10" ht="15.75" customHeight="1">
      <c r="A67" s="52" t="s">
        <v>110</v>
      </c>
      <c r="B67" s="53" t="s">
        <v>111</v>
      </c>
      <c r="C67" s="276">
        <v>15.7</v>
      </c>
      <c r="D67" s="277">
        <v>55</v>
      </c>
      <c r="E67" s="277">
        <v>5.8</v>
      </c>
      <c r="F67" s="255">
        <f>J67</f>
        <v>0</v>
      </c>
      <c r="G67" s="245">
        <f>G61</f>
        <v>0</v>
      </c>
      <c r="H67" s="245">
        <f>H61</f>
        <v>0</v>
      </c>
      <c r="I67" s="245">
        <f>I61</f>
        <v>0</v>
      </c>
      <c r="J67" s="245">
        <f>J61</f>
        <v>0</v>
      </c>
    </row>
    <row r="68" spans="1:10" ht="24" customHeight="1">
      <c r="A68" s="52" t="s">
        <v>112</v>
      </c>
      <c r="B68" s="53" t="s">
        <v>113</v>
      </c>
      <c r="C68" s="276">
        <v>330.6</v>
      </c>
      <c r="D68" s="277">
        <v>721</v>
      </c>
      <c r="E68" s="277">
        <v>180</v>
      </c>
      <c r="F68" s="255">
        <f aca="true" t="shared" si="5" ref="F68:F73">J68</f>
        <v>0</v>
      </c>
      <c r="G68" s="245">
        <f>G32</f>
        <v>0</v>
      </c>
      <c r="H68" s="245">
        <f>H32</f>
        <v>0</v>
      </c>
      <c r="I68" s="245">
        <f>I32</f>
        <v>0</v>
      </c>
      <c r="J68" s="245">
        <f>J32</f>
        <v>0</v>
      </c>
    </row>
    <row r="69" spans="1:10" ht="24" customHeight="1">
      <c r="A69" s="52" t="s">
        <v>114</v>
      </c>
      <c r="B69" s="53" t="s">
        <v>115</v>
      </c>
      <c r="C69" s="276"/>
      <c r="D69" s="277">
        <v>0</v>
      </c>
      <c r="E69" s="277"/>
      <c r="F69" s="255">
        <f t="shared" si="5"/>
        <v>0</v>
      </c>
      <c r="G69" s="255"/>
      <c r="H69" s="255"/>
      <c r="I69" s="255"/>
      <c r="J69" s="255"/>
    </row>
    <row r="70" spans="1:10" ht="15" customHeight="1">
      <c r="A70" s="57" t="s">
        <v>116</v>
      </c>
      <c r="B70" s="53" t="s">
        <v>117</v>
      </c>
      <c r="C70" s="276">
        <v>245.3</v>
      </c>
      <c r="D70" s="277">
        <v>422.7</v>
      </c>
      <c r="E70" s="277">
        <v>130</v>
      </c>
      <c r="F70" s="255">
        <f t="shared" si="5"/>
        <v>259.69250000000005</v>
      </c>
      <c r="G70" s="255">
        <f>G71+G72</f>
        <v>67.14300000000003</v>
      </c>
      <c r="H70" s="255">
        <f>H71+H72</f>
        <v>125.16100000000004</v>
      </c>
      <c r="I70" s="255">
        <f>I71+I72</f>
        <v>200.7295000000001</v>
      </c>
      <c r="J70" s="255">
        <f>J71+J72</f>
        <v>259.69250000000005</v>
      </c>
    </row>
    <row r="71" spans="1:10" ht="18" customHeight="1">
      <c r="A71" s="301" t="s">
        <v>375</v>
      </c>
      <c r="B71" s="59" t="s">
        <v>119</v>
      </c>
      <c r="C71" s="276">
        <v>0</v>
      </c>
      <c r="D71" s="277">
        <v>0</v>
      </c>
      <c r="E71" s="277">
        <v>14.2</v>
      </c>
      <c r="F71" s="255">
        <f t="shared" si="5"/>
        <v>81.69999999999999</v>
      </c>
      <c r="G71" s="255">
        <v>20.4</v>
      </c>
      <c r="H71" s="255">
        <f>20.4+G71</f>
        <v>40.8</v>
      </c>
      <c r="I71" s="255">
        <f>20.5+H71</f>
        <v>61.3</v>
      </c>
      <c r="J71" s="255">
        <f>20.4+I71</f>
        <v>81.69999999999999</v>
      </c>
    </row>
    <row r="72" spans="1:10" ht="23.25" customHeight="1">
      <c r="A72" s="58" t="s">
        <v>118</v>
      </c>
      <c r="B72" s="59" t="s">
        <v>376</v>
      </c>
      <c r="C72" s="276">
        <v>0</v>
      </c>
      <c r="D72" s="277">
        <v>62.7</v>
      </c>
      <c r="E72" s="277">
        <f>E63*0.25</f>
        <v>50.52499999999996</v>
      </c>
      <c r="F72" s="255">
        <f t="shared" si="5"/>
        <v>177.99250000000006</v>
      </c>
      <c r="G72" s="255">
        <f>G63/100*25</f>
        <v>46.74300000000002</v>
      </c>
      <c r="H72" s="255">
        <f>H63/100*25</f>
        <v>84.36100000000005</v>
      </c>
      <c r="I72" s="255">
        <f>I63/100*25</f>
        <v>139.42950000000008</v>
      </c>
      <c r="J72" s="255">
        <f>J63/100*25</f>
        <v>177.99250000000006</v>
      </c>
    </row>
    <row r="73" spans="1:10" ht="16.5" customHeight="1">
      <c r="A73" s="60" t="s">
        <v>120</v>
      </c>
      <c r="B73" s="49" t="s">
        <v>121</v>
      </c>
      <c r="C73" s="278">
        <v>229.5</v>
      </c>
      <c r="D73" s="278">
        <v>392.3</v>
      </c>
      <c r="E73" s="278">
        <v>572.1333333333333</v>
      </c>
      <c r="F73" s="255">
        <f t="shared" si="5"/>
        <v>392.3</v>
      </c>
      <c r="G73" s="256">
        <v>97.5</v>
      </c>
      <c r="H73" s="256">
        <f>97.5+G73</f>
        <v>195</v>
      </c>
      <c r="I73" s="256">
        <f>97.5+H73</f>
        <v>292.5</v>
      </c>
      <c r="J73" s="256">
        <f>99.8+I73</f>
        <v>392.3</v>
      </c>
    </row>
    <row r="74" spans="1:10" ht="38.25">
      <c r="A74" s="48" t="s">
        <v>122</v>
      </c>
      <c r="B74" s="49" t="s">
        <v>123</v>
      </c>
      <c r="C74" s="50">
        <f>C75+C79</f>
        <v>0</v>
      </c>
      <c r="D74" s="50">
        <f>D75+D79</f>
        <v>0</v>
      </c>
      <c r="E74" s="50">
        <f>E75+E79</f>
        <v>0</v>
      </c>
      <c r="F74" s="25">
        <f aca="true" t="shared" si="6" ref="F74:F81">G74+H74+I74+J74</f>
        <v>0</v>
      </c>
      <c r="G74" s="61">
        <f>G75+G79</f>
        <v>0</v>
      </c>
      <c r="H74" s="61">
        <f>H75+H79</f>
        <v>0</v>
      </c>
      <c r="I74" s="61">
        <f>I75+I79</f>
        <v>0</v>
      </c>
      <c r="J74" s="61">
        <f>J75+J79</f>
        <v>0</v>
      </c>
    </row>
    <row r="75" spans="1:10" ht="24" customHeight="1">
      <c r="A75" s="62" t="s">
        <v>124</v>
      </c>
      <c r="B75" s="63" t="s">
        <v>125</v>
      </c>
      <c r="C75" s="64">
        <f>C76+C77+C78</f>
        <v>0</v>
      </c>
      <c r="D75" s="64">
        <f>D76+D77+D78</f>
        <v>0</v>
      </c>
      <c r="E75" s="64">
        <f>E76+E77+E78</f>
        <v>0</v>
      </c>
      <c r="F75" s="25">
        <f t="shared" si="6"/>
        <v>0</v>
      </c>
      <c r="G75" s="56">
        <f>G76+G77+G78</f>
        <v>0</v>
      </c>
      <c r="H75" s="56">
        <f>H76+H77+H78</f>
        <v>0</v>
      </c>
      <c r="I75" s="56">
        <f>I76+I77+I78</f>
        <v>0</v>
      </c>
      <c r="J75" s="56">
        <f>J76+J77+J78</f>
        <v>0</v>
      </c>
    </row>
    <row r="76" spans="1:10" ht="15.75" customHeight="1">
      <c r="A76" s="65" t="s">
        <v>126</v>
      </c>
      <c r="B76" s="66" t="s">
        <v>127</v>
      </c>
      <c r="C76" s="54"/>
      <c r="D76" s="54"/>
      <c r="E76" s="54"/>
      <c r="F76" s="25">
        <f t="shared" si="6"/>
        <v>0</v>
      </c>
      <c r="G76" s="56"/>
      <c r="H76" s="56"/>
      <c r="I76" s="56"/>
      <c r="J76" s="56"/>
    </row>
    <row r="77" spans="1:10" ht="15" customHeight="1">
      <c r="A77" s="65" t="s">
        <v>128</v>
      </c>
      <c r="B77" s="66" t="s">
        <v>129</v>
      </c>
      <c r="C77" s="54"/>
      <c r="D77" s="54"/>
      <c r="E77" s="54"/>
      <c r="F77" s="25">
        <f t="shared" si="6"/>
        <v>0</v>
      </c>
      <c r="G77" s="56"/>
      <c r="H77" s="56"/>
      <c r="I77" s="56"/>
      <c r="J77" s="56"/>
    </row>
    <row r="78" spans="1:10" ht="14.25" customHeight="1">
      <c r="A78" s="65" t="s">
        <v>130</v>
      </c>
      <c r="B78" s="66" t="s">
        <v>131</v>
      </c>
      <c r="C78" s="54"/>
      <c r="D78" s="54"/>
      <c r="E78" s="54"/>
      <c r="F78" s="25">
        <f t="shared" si="6"/>
        <v>0</v>
      </c>
      <c r="G78" s="56"/>
      <c r="H78" s="56"/>
      <c r="I78" s="56"/>
      <c r="J78" s="56"/>
    </row>
    <row r="79" spans="1:10" ht="14.25" customHeight="1">
      <c r="A79" s="62" t="s">
        <v>132</v>
      </c>
      <c r="B79" s="63" t="s">
        <v>133</v>
      </c>
      <c r="C79" s="64">
        <f>C80+C81</f>
        <v>0</v>
      </c>
      <c r="D79" s="64">
        <f>D80+D81</f>
        <v>0</v>
      </c>
      <c r="E79" s="64">
        <f>E80+E81</f>
        <v>0</v>
      </c>
      <c r="F79" s="25">
        <f t="shared" si="6"/>
        <v>0</v>
      </c>
      <c r="G79" s="56">
        <f>G80+G81</f>
        <v>0</v>
      </c>
      <c r="H79" s="56">
        <f>H80+H81</f>
        <v>0</v>
      </c>
      <c r="I79" s="56">
        <f>I80+I81</f>
        <v>0</v>
      </c>
      <c r="J79" s="56">
        <f>J80+J81</f>
        <v>0</v>
      </c>
    </row>
    <row r="80" spans="1:10" ht="24">
      <c r="A80" s="65" t="s">
        <v>134</v>
      </c>
      <c r="B80" s="53" t="s">
        <v>135</v>
      </c>
      <c r="C80" s="54"/>
      <c r="D80" s="54"/>
      <c r="E80" s="54"/>
      <c r="F80" s="25">
        <f t="shared" si="6"/>
        <v>0</v>
      </c>
      <c r="G80" s="56"/>
      <c r="H80" s="56"/>
      <c r="I80" s="56"/>
      <c r="J80" s="56"/>
    </row>
    <row r="81" spans="1:10" ht="14.25" customHeight="1">
      <c r="A81" s="65" t="s">
        <v>136</v>
      </c>
      <c r="B81" s="53" t="s">
        <v>137</v>
      </c>
      <c r="C81" s="54"/>
      <c r="D81" s="54"/>
      <c r="E81" s="54"/>
      <c r="F81" s="25">
        <f t="shared" si="6"/>
        <v>0</v>
      </c>
      <c r="G81" s="56"/>
      <c r="H81" s="56"/>
      <c r="I81" s="56"/>
      <c r="J81" s="56"/>
    </row>
    <row r="82" spans="1:254" ht="14.25" customHeight="1">
      <c r="A82" s="330" t="s">
        <v>362</v>
      </c>
      <c r="B82" s="330"/>
      <c r="C82" s="330"/>
      <c r="D82" s="330"/>
      <c r="E82" s="330"/>
      <c r="F82" s="330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10.5" customHeight="1">
      <c r="A83" s="68" t="s">
        <v>139</v>
      </c>
      <c r="B83" s="68"/>
      <c r="C83" s="69" t="s">
        <v>138</v>
      </c>
      <c r="D83" s="9"/>
      <c r="E83" s="12"/>
      <c r="F83" s="8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2.75" customHeight="1">
      <c r="A84" s="330" t="s">
        <v>363</v>
      </c>
      <c r="B84" s="330"/>
      <c r="C84" s="330"/>
      <c r="D84" s="330"/>
      <c r="E84" s="330"/>
      <c r="F84" s="330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12.75" customHeight="1">
      <c r="A85" s="331" t="s">
        <v>321</v>
      </c>
      <c r="B85" s="331"/>
      <c r="C85" s="331"/>
      <c r="D85" s="331"/>
      <c r="E85"/>
      <c r="F85" s="279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10" ht="30" customHeight="1">
      <c r="A86" s="70"/>
      <c r="B86" s="7"/>
      <c r="C86" s="8"/>
      <c r="D86" s="9"/>
      <c r="E86" s="9"/>
      <c r="F86" s="10"/>
      <c r="G86" s="8"/>
      <c r="H86" s="8"/>
      <c r="I86" s="8"/>
      <c r="J86" s="8"/>
    </row>
    <row r="87" spans="1:10" ht="30" customHeight="1">
      <c r="A87" s="70"/>
      <c r="B87" s="7"/>
      <c r="C87" s="8"/>
      <c r="D87" s="9"/>
      <c r="E87" s="9"/>
      <c r="F87" s="10"/>
      <c r="G87" s="8"/>
      <c r="H87" s="8"/>
      <c r="I87" s="8"/>
      <c r="J87" s="8"/>
    </row>
  </sheetData>
  <sheetProtection selectLockedCells="1" selectUnlockedCells="1"/>
  <mergeCells count="27">
    <mergeCell ref="D18:D20"/>
    <mergeCell ref="D1:J3"/>
    <mergeCell ref="G6:J6"/>
    <mergeCell ref="G7:J7"/>
    <mergeCell ref="G8:J8"/>
    <mergeCell ref="G9:I9"/>
    <mergeCell ref="G10:I10"/>
    <mergeCell ref="A36:J36"/>
    <mergeCell ref="B12:D12"/>
    <mergeCell ref="G12:I12"/>
    <mergeCell ref="A14:J14"/>
    <mergeCell ref="A15:J15"/>
    <mergeCell ref="A16:J16"/>
    <mergeCell ref="A17:A20"/>
    <mergeCell ref="B17:B20"/>
    <mergeCell ref="F17:J17"/>
    <mergeCell ref="C18:C20"/>
    <mergeCell ref="A82:F82"/>
    <mergeCell ref="A84:F84"/>
    <mergeCell ref="A85:D85"/>
    <mergeCell ref="A53:J53"/>
    <mergeCell ref="A65:J65"/>
    <mergeCell ref="E18:E20"/>
    <mergeCell ref="F18:F20"/>
    <mergeCell ref="G18:J18"/>
    <mergeCell ref="A21:J21"/>
    <mergeCell ref="A22:J22"/>
  </mergeCells>
  <printOptions/>
  <pageMargins left="0.3937007874015748" right="0.1968503937007874" top="1.1811023622047245" bottom="0" header="0" footer="0"/>
  <pageSetup fitToHeight="1" fitToWidth="1" horizontalDpi="300" verticalDpi="300" orientation="portrait" paperSize="9" scale="54" r:id="rId1"/>
  <rowBreaks count="2" manualBreakCount="2">
    <brk id="35" max="255" man="1"/>
    <brk id="6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8"/>
  <sheetViews>
    <sheetView zoomScale="80" zoomScaleNormal="80" zoomScalePageLayoutView="0" workbookViewId="0" topLeftCell="A1">
      <selection activeCell="A3" sqref="A3:G3"/>
    </sheetView>
  </sheetViews>
  <sheetFormatPr defaultColWidth="9.00390625" defaultRowHeight="12.75"/>
  <cols>
    <col min="1" max="1" width="47.25390625" style="0" customWidth="1"/>
    <col min="2" max="2" width="20.25390625" style="0" customWidth="1"/>
    <col min="3" max="3" width="14.75390625" style="0" customWidth="1"/>
    <col min="4" max="4" width="16.25390625" style="0" customWidth="1"/>
    <col min="5" max="5" width="18.625" style="0" customWidth="1"/>
    <col min="6" max="6" width="17.75390625" style="0" customWidth="1"/>
    <col min="7" max="7" width="19.625" style="0" customWidth="1"/>
  </cols>
  <sheetData>
    <row r="1" spans="1:7" ht="25.5" customHeight="1">
      <c r="A1" s="112" t="s">
        <v>327</v>
      </c>
      <c r="B1" s="112"/>
      <c r="C1" s="8"/>
      <c r="D1" s="10"/>
      <c r="E1" s="372" t="s">
        <v>252</v>
      </c>
      <c r="F1" s="372"/>
      <c r="G1" s="372"/>
    </row>
    <row r="2" spans="1:7" ht="14.25" customHeight="1">
      <c r="A2" s="85" t="s">
        <v>188</v>
      </c>
      <c r="B2" s="85"/>
      <c r="C2" s="85"/>
      <c r="D2" s="85"/>
      <c r="E2" s="395" t="s">
        <v>234</v>
      </c>
      <c r="F2" s="395"/>
      <c r="G2" s="395"/>
    </row>
    <row r="3" spans="1:7" ht="23.25" customHeight="1">
      <c r="A3" s="364" t="s">
        <v>421</v>
      </c>
      <c r="B3" s="364"/>
      <c r="C3" s="364"/>
      <c r="D3" s="364"/>
      <c r="E3" s="364"/>
      <c r="F3" s="364"/>
      <c r="G3" s="364"/>
    </row>
    <row r="4" spans="1:7" ht="23.25" customHeight="1">
      <c r="A4" s="425" t="s">
        <v>203</v>
      </c>
      <c r="B4" s="425"/>
      <c r="C4" s="425"/>
      <c r="D4" s="425"/>
      <c r="E4" s="425"/>
      <c r="F4" s="425"/>
      <c r="G4" s="425"/>
    </row>
    <row r="5" spans="1:7" ht="14.25">
      <c r="A5" s="132"/>
      <c r="B5" s="132"/>
      <c r="C5" s="132"/>
      <c r="D5" s="132"/>
      <c r="E5" s="85"/>
      <c r="F5" s="72"/>
      <c r="G5" s="72" t="s">
        <v>144</v>
      </c>
    </row>
    <row r="6" spans="1:7" s="105" customFormat="1" ht="63">
      <c r="A6" s="103" t="s">
        <v>204</v>
      </c>
      <c r="B6" s="103" t="s">
        <v>205</v>
      </c>
      <c r="C6" s="103" t="s">
        <v>206</v>
      </c>
      <c r="D6" s="103" t="s">
        <v>207</v>
      </c>
      <c r="E6" s="103" t="s">
        <v>208</v>
      </c>
      <c r="F6" s="103" t="s">
        <v>385</v>
      </c>
      <c r="G6" s="103" t="s">
        <v>209</v>
      </c>
    </row>
    <row r="7" spans="1:7" ht="15.75">
      <c r="A7" s="133">
        <v>1</v>
      </c>
      <c r="B7" s="133">
        <v>2</v>
      </c>
      <c r="C7" s="133">
        <v>3</v>
      </c>
      <c r="D7" s="133">
        <v>4</v>
      </c>
      <c r="E7" s="133">
        <v>5</v>
      </c>
      <c r="F7" s="133">
        <v>6</v>
      </c>
      <c r="G7" s="133">
        <v>7</v>
      </c>
    </row>
    <row r="8" spans="1:7" ht="15.75">
      <c r="A8" s="134" t="s">
        <v>210</v>
      </c>
      <c r="B8" s="133" t="s">
        <v>210</v>
      </c>
      <c r="C8" s="133" t="s">
        <v>210</v>
      </c>
      <c r="D8" s="133" t="s">
        <v>210</v>
      </c>
      <c r="E8" s="133" t="s">
        <v>210</v>
      </c>
      <c r="F8" s="133" t="s">
        <v>210</v>
      </c>
      <c r="G8" s="133" t="s">
        <v>210</v>
      </c>
    </row>
    <row r="9" spans="1:7" ht="15.75">
      <c r="A9" s="134" t="s">
        <v>210</v>
      </c>
      <c r="B9" s="133" t="s">
        <v>210</v>
      </c>
      <c r="C9" s="133" t="s">
        <v>210</v>
      </c>
      <c r="D9" s="133" t="s">
        <v>210</v>
      </c>
      <c r="E9" s="133" t="s">
        <v>210</v>
      </c>
      <c r="F9" s="133" t="s">
        <v>210</v>
      </c>
      <c r="G9" s="133" t="s">
        <v>210</v>
      </c>
    </row>
    <row r="10" spans="1:7" ht="15.75">
      <c r="A10" s="134" t="s">
        <v>210</v>
      </c>
      <c r="B10" s="133" t="s">
        <v>210</v>
      </c>
      <c r="C10" s="133" t="s">
        <v>210</v>
      </c>
      <c r="D10" s="133" t="s">
        <v>210</v>
      </c>
      <c r="E10" s="133" t="s">
        <v>210</v>
      </c>
      <c r="F10" s="133" t="s">
        <v>210</v>
      </c>
      <c r="G10" s="133" t="s">
        <v>210</v>
      </c>
    </row>
    <row r="11" spans="1:7" ht="15.75">
      <c r="A11" s="134" t="s">
        <v>19</v>
      </c>
      <c r="B11" s="133" t="s">
        <v>211</v>
      </c>
      <c r="C11" s="133" t="s">
        <v>211</v>
      </c>
      <c r="D11" s="133" t="s">
        <v>211</v>
      </c>
      <c r="E11" s="133" t="s">
        <v>210</v>
      </c>
      <c r="F11" s="133" t="s">
        <v>212</v>
      </c>
      <c r="G11" s="133" t="s">
        <v>210</v>
      </c>
    </row>
    <row r="12" spans="1:7" ht="15.75">
      <c r="A12" s="135"/>
      <c r="B12" s="136"/>
      <c r="C12" s="136"/>
      <c r="D12" s="136"/>
      <c r="E12" s="136"/>
      <c r="F12" s="136"/>
      <c r="G12" s="136"/>
    </row>
    <row r="13" spans="1:7" ht="23.25" customHeight="1">
      <c r="A13" s="425" t="s">
        <v>213</v>
      </c>
      <c r="B13" s="425"/>
      <c r="C13" s="425"/>
      <c r="D13" s="425"/>
      <c r="E13" s="425"/>
      <c r="F13" s="425"/>
      <c r="G13" s="425"/>
    </row>
    <row r="14" spans="1:7" ht="14.25">
      <c r="A14" s="208"/>
      <c r="B14" s="208"/>
      <c r="C14" s="208"/>
      <c r="D14" s="208"/>
      <c r="E14" s="208"/>
      <c r="F14" s="208"/>
      <c r="G14" s="209" t="s">
        <v>144</v>
      </c>
    </row>
    <row r="15" spans="1:7" s="155" customFormat="1" ht="63">
      <c r="A15" s="103" t="s">
        <v>214</v>
      </c>
      <c r="B15" s="103" t="s">
        <v>386</v>
      </c>
      <c r="C15" s="103" t="s">
        <v>215</v>
      </c>
      <c r="D15" s="103" t="s">
        <v>253</v>
      </c>
      <c r="E15" s="103" t="s">
        <v>216</v>
      </c>
      <c r="F15" s="103" t="s">
        <v>254</v>
      </c>
      <c r="G15" s="103" t="s">
        <v>388</v>
      </c>
    </row>
    <row r="16" spans="1:7" ht="15.75">
      <c r="A16" s="107">
        <v>1</v>
      </c>
      <c r="B16" s="107">
        <v>2</v>
      </c>
      <c r="C16" s="107">
        <v>3</v>
      </c>
      <c r="D16" s="107">
        <v>4</v>
      </c>
      <c r="E16" s="107">
        <v>5</v>
      </c>
      <c r="F16" s="107">
        <v>6</v>
      </c>
      <c r="G16" s="107">
        <v>7</v>
      </c>
    </row>
    <row r="17" spans="1:7" ht="15.75">
      <c r="A17" s="138" t="s">
        <v>217</v>
      </c>
      <c r="B17" s="107" t="s">
        <v>210</v>
      </c>
      <c r="C17" s="107" t="s">
        <v>210</v>
      </c>
      <c r="D17" s="107"/>
      <c r="E17" s="107" t="s">
        <v>210</v>
      </c>
      <c r="F17" s="107"/>
      <c r="G17" s="107" t="s">
        <v>210</v>
      </c>
    </row>
    <row r="18" spans="1:7" ht="15.75">
      <c r="A18" s="138" t="s">
        <v>218</v>
      </c>
      <c r="B18" s="107" t="s">
        <v>210</v>
      </c>
      <c r="C18" s="107" t="s">
        <v>210</v>
      </c>
      <c r="D18" s="107"/>
      <c r="E18" s="107" t="s">
        <v>210</v>
      </c>
      <c r="F18" s="107"/>
      <c r="G18" s="107" t="s">
        <v>210</v>
      </c>
    </row>
    <row r="19" spans="1:7" ht="47.25">
      <c r="A19" s="304" t="s">
        <v>387</v>
      </c>
      <c r="B19" s="103">
        <v>150</v>
      </c>
      <c r="C19" s="103" t="s">
        <v>210</v>
      </c>
      <c r="D19" s="103">
        <v>150</v>
      </c>
      <c r="E19" s="103" t="s">
        <v>389</v>
      </c>
      <c r="F19" s="103">
        <v>0</v>
      </c>
      <c r="G19" s="103">
        <v>150</v>
      </c>
    </row>
    <row r="20" spans="1:7" ht="15.75">
      <c r="A20" s="138" t="s">
        <v>19</v>
      </c>
      <c r="B20" s="107">
        <v>150</v>
      </c>
      <c r="C20" s="107" t="s">
        <v>210</v>
      </c>
      <c r="D20" s="107">
        <v>150</v>
      </c>
      <c r="E20" s="107" t="s">
        <v>210</v>
      </c>
      <c r="F20" s="107"/>
      <c r="G20" s="107">
        <v>150</v>
      </c>
    </row>
    <row r="21" spans="1:256" s="129" customFormat="1" ht="10.5" customHeight="1">
      <c r="A21" s="127"/>
      <c r="B21" s="127"/>
      <c r="C21" s="128"/>
      <c r="D21" s="128"/>
      <c r="E21" s="128"/>
      <c r="F21" s="128"/>
      <c r="G21" s="128"/>
      <c r="IP21" s="130"/>
      <c r="IQ21" s="130"/>
      <c r="IR21" s="131"/>
      <c r="IS21" s="131"/>
      <c r="IT21" s="131"/>
      <c r="IU21" s="131"/>
      <c r="IV21" s="131"/>
    </row>
    <row r="22" spans="1:256" s="129" customFormat="1" ht="10.5" customHeight="1">
      <c r="A22" s="127"/>
      <c r="B22" s="127"/>
      <c r="C22" s="128"/>
      <c r="D22" s="128"/>
      <c r="E22" s="128"/>
      <c r="F22" s="128"/>
      <c r="G22" s="128"/>
      <c r="IP22" s="130"/>
      <c r="IQ22" s="130"/>
      <c r="IR22" s="131"/>
      <c r="IS22" s="131"/>
      <c r="IT22" s="131"/>
      <c r="IU22" s="131"/>
      <c r="IV22" s="131"/>
    </row>
    <row r="23" spans="1:6" ht="23.25" customHeight="1">
      <c r="A23" s="86"/>
      <c r="B23" s="86"/>
      <c r="C23" s="85"/>
      <c r="D23" s="85"/>
      <c r="E23" s="85"/>
      <c r="F23" s="137"/>
    </row>
    <row r="24" spans="1:6" ht="12.75">
      <c r="A24" s="67"/>
      <c r="B24" s="67"/>
      <c r="C24" s="8"/>
      <c r="D24" s="10"/>
      <c r="E24" s="8"/>
      <c r="F24" s="8"/>
    </row>
    <row r="25" spans="1:6" ht="14.25" customHeight="1">
      <c r="A25" s="330" t="s">
        <v>353</v>
      </c>
      <c r="B25" s="330"/>
      <c r="C25" s="330"/>
      <c r="D25" s="330"/>
      <c r="E25" s="67"/>
      <c r="F25" s="8"/>
    </row>
    <row r="26" spans="1:6" ht="12.75">
      <c r="A26" s="69"/>
      <c r="B26" s="69"/>
      <c r="C26" s="9"/>
      <c r="D26" s="12"/>
      <c r="E26" s="8"/>
      <c r="F26" s="8"/>
    </row>
    <row r="27" spans="1:4" ht="12.75">
      <c r="A27" s="70"/>
      <c r="B27" s="70"/>
      <c r="C27" s="8"/>
      <c r="D27" s="10"/>
    </row>
    <row r="28" spans="1:6" ht="12.75" customHeight="1">
      <c r="A28" s="330" t="s">
        <v>320</v>
      </c>
      <c r="B28" s="330"/>
      <c r="C28" s="330"/>
      <c r="D28" s="330"/>
      <c r="E28" s="330"/>
      <c r="F28" s="330"/>
    </row>
  </sheetData>
  <sheetProtection selectLockedCells="1" selectUnlockedCells="1"/>
  <mergeCells count="7">
    <mergeCell ref="A28:F28"/>
    <mergeCell ref="E1:G1"/>
    <mergeCell ref="E2:G2"/>
    <mergeCell ref="A3:G3"/>
    <mergeCell ref="A4:G4"/>
    <mergeCell ref="A13:G13"/>
    <mergeCell ref="A25:D25"/>
  </mergeCells>
  <printOptions horizontalCentered="1"/>
  <pageMargins left="0.39375" right="0.27569444444444446" top="1.18125" bottom="0.43333333333333335" header="0.5118055555555555" footer="0.5118055555555555"/>
  <pageSetup horizontalDpi="300" verticalDpi="3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F48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38.125" style="210" customWidth="1"/>
    <col min="2" max="2" width="6.625" style="161" customWidth="1"/>
    <col min="3" max="3" width="10.25390625" style="155" customWidth="1"/>
    <col min="4" max="4" width="14.25390625" style="155" customWidth="1"/>
    <col min="5" max="5" width="11.125" style="0" customWidth="1"/>
  </cols>
  <sheetData>
    <row r="1" spans="1:5" ht="12.75" customHeight="1">
      <c r="A1" s="211" t="s">
        <v>138</v>
      </c>
      <c r="B1" s="428" t="s">
        <v>255</v>
      </c>
      <c r="C1" s="428"/>
      <c r="D1" s="428"/>
      <c r="E1" s="428"/>
    </row>
    <row r="2" spans="1:5" ht="39.75" customHeight="1">
      <c r="A2" s="211"/>
      <c r="B2" s="428" t="s">
        <v>256</v>
      </c>
      <c r="C2" s="428"/>
      <c r="D2" s="428"/>
      <c r="E2" s="428"/>
    </row>
    <row r="3" ht="7.5" customHeight="1"/>
    <row r="4" spans="1:5" ht="15.75">
      <c r="A4" s="429" t="s">
        <v>257</v>
      </c>
      <c r="B4" s="429"/>
      <c r="C4" s="429"/>
      <c r="D4" s="429"/>
      <c r="E4" s="429"/>
    </row>
    <row r="5" spans="1:5" ht="12.75">
      <c r="A5" s="430" t="s">
        <v>328</v>
      </c>
      <c r="B5" s="430"/>
      <c r="C5" s="430"/>
      <c r="D5" s="430"/>
      <c r="E5" s="430"/>
    </row>
    <row r="6" spans="1:5" ht="12.75">
      <c r="A6" s="426" t="s">
        <v>258</v>
      </c>
      <c r="B6" s="426"/>
      <c r="C6" s="426"/>
      <c r="D6" s="426"/>
      <c r="E6" s="426"/>
    </row>
    <row r="7" spans="1:5" ht="12.75">
      <c r="A7" s="426" t="s">
        <v>411</v>
      </c>
      <c r="B7" s="426"/>
      <c r="C7" s="426"/>
      <c r="D7" s="426"/>
      <c r="E7" s="426"/>
    </row>
    <row r="8" ht="12.75">
      <c r="E8" s="195" t="s">
        <v>144</v>
      </c>
    </row>
    <row r="9" spans="1:5" ht="59.25" customHeight="1">
      <c r="A9" s="212" t="s">
        <v>11</v>
      </c>
      <c r="B9" s="212" t="s">
        <v>223</v>
      </c>
      <c r="C9" s="213" t="s">
        <v>412</v>
      </c>
      <c r="D9" s="213" t="s">
        <v>259</v>
      </c>
      <c r="E9" s="213" t="s">
        <v>260</v>
      </c>
    </row>
    <row r="10" spans="1:5" s="214" customFormat="1" ht="14.25" customHeight="1">
      <c r="A10" s="427" t="s">
        <v>261</v>
      </c>
      <c r="B10" s="427"/>
      <c r="C10" s="427"/>
      <c r="D10" s="427"/>
      <c r="E10" s="427"/>
    </row>
    <row r="11" spans="1:6" s="219" customFormat="1" ht="24.75" customHeight="1">
      <c r="A11" s="215" t="s">
        <v>262</v>
      </c>
      <c r="B11" s="216" t="s">
        <v>237</v>
      </c>
      <c r="C11" s="217">
        <f>SUM(C12:C16)</f>
        <v>1685.8</v>
      </c>
      <c r="D11" s="217">
        <f>SUM(D12:D16)</f>
        <v>749.7</v>
      </c>
      <c r="E11" s="217">
        <f aca="true" t="shared" si="0" ref="E11:E24">C11-D11</f>
        <v>936.0999999999999</v>
      </c>
      <c r="F11" s="218"/>
    </row>
    <row r="12" spans="1:6" s="214" customFormat="1" ht="12">
      <c r="A12" s="220" t="s">
        <v>263</v>
      </c>
      <c r="B12" s="221" t="s">
        <v>239</v>
      </c>
      <c r="C12" s="217">
        <v>1685.8</v>
      </c>
      <c r="D12" s="217">
        <v>749</v>
      </c>
      <c r="E12" s="217">
        <f t="shared" si="0"/>
        <v>936.8</v>
      </c>
      <c r="F12" s="222"/>
    </row>
    <row r="13" spans="1:6" s="214" customFormat="1" ht="12">
      <c r="A13" s="220" t="s">
        <v>264</v>
      </c>
      <c r="B13" s="221" t="s">
        <v>241</v>
      </c>
      <c r="C13" s="217"/>
      <c r="D13" s="217"/>
      <c r="E13" s="217">
        <f t="shared" si="0"/>
        <v>0</v>
      </c>
      <c r="F13" s="222"/>
    </row>
    <row r="14" spans="1:6" s="214" customFormat="1" ht="24" customHeight="1">
      <c r="A14" s="220" t="s">
        <v>265</v>
      </c>
      <c r="B14" s="221" t="s">
        <v>243</v>
      </c>
      <c r="C14" s="217">
        <v>0</v>
      </c>
      <c r="D14" s="217">
        <v>0</v>
      </c>
      <c r="E14" s="217">
        <f t="shared" si="0"/>
        <v>0</v>
      </c>
      <c r="F14" s="222"/>
    </row>
    <row r="15" spans="1:6" s="214" customFormat="1" ht="12">
      <c r="A15" s="220" t="s">
        <v>266</v>
      </c>
      <c r="B15" s="221" t="s">
        <v>160</v>
      </c>
      <c r="C15" s="217">
        <v>0</v>
      </c>
      <c r="D15" s="217">
        <v>0</v>
      </c>
      <c r="E15" s="217">
        <f t="shared" si="0"/>
        <v>0</v>
      </c>
      <c r="F15" s="222"/>
    </row>
    <row r="16" spans="1:6" s="214" customFormat="1" ht="12">
      <c r="A16" s="220" t="s">
        <v>331</v>
      </c>
      <c r="B16" s="221" t="s">
        <v>162</v>
      </c>
      <c r="C16" s="223">
        <v>0</v>
      </c>
      <c r="D16" s="223">
        <v>0.7</v>
      </c>
      <c r="E16" s="223">
        <f t="shared" si="0"/>
        <v>-0.7</v>
      </c>
      <c r="F16" s="222"/>
    </row>
    <row r="17" spans="1:6" s="219" customFormat="1" ht="24.75" customHeight="1">
      <c r="A17" s="215" t="s">
        <v>268</v>
      </c>
      <c r="B17" s="216" t="s">
        <v>176</v>
      </c>
      <c r="C17" s="217">
        <f>SUM(C18:C21)</f>
        <v>0</v>
      </c>
      <c r="D17" s="217">
        <f>SUM(D18:D21)</f>
        <v>0</v>
      </c>
      <c r="E17" s="217">
        <f t="shared" si="0"/>
        <v>0</v>
      </c>
      <c r="F17" s="218"/>
    </row>
    <row r="18" spans="1:6" s="214" customFormat="1" ht="12">
      <c r="A18" s="220" t="s">
        <v>269</v>
      </c>
      <c r="B18" s="221" t="s">
        <v>270</v>
      </c>
      <c r="C18" s="223"/>
      <c r="D18" s="223"/>
      <c r="E18" s="223">
        <f t="shared" si="0"/>
        <v>0</v>
      </c>
      <c r="F18" s="222"/>
    </row>
    <row r="19" spans="1:6" s="214" customFormat="1" ht="12">
      <c r="A19" s="220" t="s">
        <v>271</v>
      </c>
      <c r="B19" s="221" t="s">
        <v>272</v>
      </c>
      <c r="C19" s="223"/>
      <c r="D19" s="223"/>
      <c r="E19" s="223">
        <f t="shared" si="0"/>
        <v>0</v>
      </c>
      <c r="F19" s="222"/>
    </row>
    <row r="20" spans="1:6" s="214" customFormat="1" ht="24" customHeight="1">
      <c r="A20" s="220" t="s">
        <v>273</v>
      </c>
      <c r="B20" s="221" t="s">
        <v>274</v>
      </c>
      <c r="C20" s="217"/>
      <c r="D20" s="217"/>
      <c r="E20" s="217">
        <f t="shared" si="0"/>
        <v>0</v>
      </c>
      <c r="F20" s="222"/>
    </row>
    <row r="21" spans="1:6" s="214" customFormat="1" ht="12">
      <c r="A21" s="220" t="s">
        <v>267</v>
      </c>
      <c r="B21" s="221" t="s">
        <v>275</v>
      </c>
      <c r="C21" s="223"/>
      <c r="D21" s="223"/>
      <c r="E21" s="223">
        <f t="shared" si="0"/>
        <v>0</v>
      </c>
      <c r="F21" s="222"/>
    </row>
    <row r="22" spans="1:6" s="219" customFormat="1" ht="24.75" customHeight="1">
      <c r="A22" s="215" t="s">
        <v>276</v>
      </c>
      <c r="B22" s="216" t="s">
        <v>277</v>
      </c>
      <c r="C22" s="217">
        <f>SUM(C23:C24)</f>
        <v>0</v>
      </c>
      <c r="D22" s="217">
        <f>SUM(D23:D24)</f>
        <v>0</v>
      </c>
      <c r="E22" s="217">
        <f t="shared" si="0"/>
        <v>0</v>
      </c>
      <c r="F22" s="218"/>
    </row>
    <row r="23" spans="1:6" s="214" customFormat="1" ht="12">
      <c r="A23" s="220" t="s">
        <v>278</v>
      </c>
      <c r="B23" s="221" t="s">
        <v>279</v>
      </c>
      <c r="C23" s="217"/>
      <c r="D23" s="217"/>
      <c r="E23" s="217">
        <f t="shared" si="0"/>
        <v>0</v>
      </c>
      <c r="F23" s="222"/>
    </row>
    <row r="24" spans="1:6" s="214" customFormat="1" ht="12">
      <c r="A24" s="220" t="s">
        <v>267</v>
      </c>
      <c r="B24" s="221" t="s">
        <v>280</v>
      </c>
      <c r="C24" s="217"/>
      <c r="D24" s="217"/>
      <c r="E24" s="217">
        <f t="shared" si="0"/>
        <v>0</v>
      </c>
      <c r="F24" s="222"/>
    </row>
    <row r="25" spans="1:5" s="214" customFormat="1" ht="14.25" customHeight="1">
      <c r="A25" s="427" t="s">
        <v>281</v>
      </c>
      <c r="B25" s="427"/>
      <c r="C25" s="427"/>
      <c r="D25" s="427"/>
      <c r="E25" s="427"/>
    </row>
    <row r="26" spans="1:6" s="219" customFormat="1" ht="24">
      <c r="A26" s="215" t="s">
        <v>282</v>
      </c>
      <c r="B26" s="216" t="s">
        <v>283</v>
      </c>
      <c r="C26" s="217">
        <f>SUM(C27:C31)</f>
        <v>1281.9</v>
      </c>
      <c r="D26" s="217">
        <f>SUM(D27:D31)</f>
        <v>784.4000000000001</v>
      </c>
      <c r="E26" s="217">
        <f aca="true" t="shared" si="1" ref="E26:E40">C26-D26</f>
        <v>497.5</v>
      </c>
      <c r="F26" s="218"/>
    </row>
    <row r="27" spans="1:6" s="214" customFormat="1" ht="12">
      <c r="A27" s="220" t="s">
        <v>284</v>
      </c>
      <c r="B27" s="221" t="s">
        <v>285</v>
      </c>
      <c r="C27" s="217">
        <v>306.6</v>
      </c>
      <c r="D27" s="217">
        <v>67.6</v>
      </c>
      <c r="E27" s="217">
        <f t="shared" si="1"/>
        <v>239.00000000000003</v>
      </c>
      <c r="F27" s="222"/>
    </row>
    <row r="28" spans="1:6" s="214" customFormat="1" ht="12.75" customHeight="1">
      <c r="A28" s="220" t="s">
        <v>286</v>
      </c>
      <c r="B28" s="221" t="s">
        <v>287</v>
      </c>
      <c r="C28" s="217">
        <v>551.4</v>
      </c>
      <c r="D28" s="217">
        <v>543.1</v>
      </c>
      <c r="E28" s="217">
        <f t="shared" si="1"/>
        <v>8.299999999999955</v>
      </c>
      <c r="F28" s="222"/>
    </row>
    <row r="29" spans="1:6" s="214" customFormat="1" ht="24" customHeight="1">
      <c r="A29" s="220" t="s">
        <v>288</v>
      </c>
      <c r="B29" s="221" t="s">
        <v>289</v>
      </c>
      <c r="C29" s="217">
        <v>0</v>
      </c>
      <c r="D29" s="217">
        <v>0</v>
      </c>
      <c r="E29" s="217">
        <f t="shared" si="1"/>
        <v>0</v>
      </c>
      <c r="F29" s="222"/>
    </row>
    <row r="30" spans="1:6" s="214" customFormat="1" ht="12">
      <c r="A30" s="220" t="s">
        <v>290</v>
      </c>
      <c r="B30" s="221" t="s">
        <v>291</v>
      </c>
      <c r="C30" s="217">
        <v>423.9</v>
      </c>
      <c r="D30" s="223">
        <f>57.7+116</f>
        <v>173.7</v>
      </c>
      <c r="E30" s="223">
        <f t="shared" si="1"/>
        <v>250.2</v>
      </c>
      <c r="F30" s="222"/>
    </row>
    <row r="31" spans="1:6" s="214" customFormat="1" ht="14.25" customHeight="1">
      <c r="A31" s="220" t="s">
        <v>370</v>
      </c>
      <c r="B31" s="221" t="s">
        <v>293</v>
      </c>
      <c r="C31" s="217" t="s">
        <v>414</v>
      </c>
      <c r="D31" s="217">
        <v>0</v>
      </c>
      <c r="E31" s="217" t="e">
        <f t="shared" si="1"/>
        <v>#VALUE!</v>
      </c>
      <c r="F31" s="222"/>
    </row>
    <row r="32" spans="1:6" s="219" customFormat="1" ht="24.75" customHeight="1">
      <c r="A32" s="215" t="s">
        <v>294</v>
      </c>
      <c r="B32" s="216" t="s">
        <v>295</v>
      </c>
      <c r="C32" s="217">
        <f>SUM(C33:C37)</f>
        <v>0</v>
      </c>
      <c r="D32" s="217">
        <f>SUM(D33:D37)</f>
        <v>0</v>
      </c>
      <c r="E32" s="217">
        <f t="shared" si="1"/>
        <v>0</v>
      </c>
      <c r="F32" s="218"/>
    </row>
    <row r="33" spans="1:6" s="214" customFormat="1" ht="16.5" customHeight="1">
      <c r="A33" s="220" t="s">
        <v>296</v>
      </c>
      <c r="B33" s="221" t="s">
        <v>297</v>
      </c>
      <c r="C33" s="217"/>
      <c r="D33" s="217"/>
      <c r="E33" s="217">
        <f t="shared" si="1"/>
        <v>0</v>
      </c>
      <c r="F33" s="222"/>
    </row>
    <row r="34" spans="1:6" s="214" customFormat="1" ht="12">
      <c r="A34" s="220" t="s">
        <v>298</v>
      </c>
      <c r="B34" s="221" t="s">
        <v>299</v>
      </c>
      <c r="C34" s="217"/>
      <c r="D34" s="217"/>
      <c r="E34" s="217">
        <f t="shared" si="1"/>
        <v>0</v>
      </c>
      <c r="F34" s="222"/>
    </row>
    <row r="35" spans="1:6" s="214" customFormat="1" ht="12">
      <c r="A35" s="220" t="s">
        <v>300</v>
      </c>
      <c r="B35" s="221" t="s">
        <v>301</v>
      </c>
      <c r="C35" s="217"/>
      <c r="D35" s="217"/>
      <c r="E35" s="217">
        <f t="shared" si="1"/>
        <v>0</v>
      </c>
      <c r="F35" s="222"/>
    </row>
    <row r="36" spans="1:6" s="214" customFormat="1" ht="12">
      <c r="A36" s="220" t="s">
        <v>302</v>
      </c>
      <c r="B36" s="221" t="s">
        <v>303</v>
      </c>
      <c r="C36" s="217"/>
      <c r="D36" s="217"/>
      <c r="E36" s="217">
        <f t="shared" si="1"/>
        <v>0</v>
      </c>
      <c r="F36" s="222"/>
    </row>
    <row r="37" spans="1:6" s="214" customFormat="1" ht="12">
      <c r="A37" s="220" t="s">
        <v>292</v>
      </c>
      <c r="B37" s="221" t="s">
        <v>304</v>
      </c>
      <c r="C37" s="217"/>
      <c r="D37" s="217"/>
      <c r="E37" s="217">
        <f t="shared" si="1"/>
        <v>0</v>
      </c>
      <c r="F37" s="222"/>
    </row>
    <row r="38" spans="1:6" s="219" customFormat="1" ht="24.75" customHeight="1">
      <c r="A38" s="215" t="s">
        <v>305</v>
      </c>
      <c r="B38" s="216" t="s">
        <v>306</v>
      </c>
      <c r="C38" s="217">
        <f>SUM(C39:C40)</f>
        <v>0</v>
      </c>
      <c r="D38" s="217">
        <f>SUM(D39:D40)</f>
        <v>0</v>
      </c>
      <c r="E38" s="217">
        <f t="shared" si="1"/>
        <v>0</v>
      </c>
      <c r="F38" s="218"/>
    </row>
    <row r="39" spans="1:6" s="214" customFormat="1" ht="12">
      <c r="A39" s="220" t="s">
        <v>307</v>
      </c>
      <c r="B39" s="221" t="s">
        <v>308</v>
      </c>
      <c r="C39" s="217"/>
      <c r="D39" s="217"/>
      <c r="E39" s="217">
        <f t="shared" si="1"/>
        <v>0</v>
      </c>
      <c r="F39" s="222"/>
    </row>
    <row r="40" spans="1:6" s="214" customFormat="1" ht="24" customHeight="1">
      <c r="A40" s="220" t="s">
        <v>309</v>
      </c>
      <c r="B40" s="221" t="s">
        <v>310</v>
      </c>
      <c r="C40" s="217"/>
      <c r="D40" s="217"/>
      <c r="E40" s="217">
        <f t="shared" si="1"/>
        <v>0</v>
      </c>
      <c r="F40" s="222"/>
    </row>
    <row r="41" spans="1:6" s="219" customFormat="1" ht="12" customHeight="1">
      <c r="A41" s="427" t="s">
        <v>311</v>
      </c>
      <c r="B41" s="427"/>
      <c r="C41" s="427"/>
      <c r="D41" s="427"/>
      <c r="E41" s="427"/>
      <c r="F41" s="218"/>
    </row>
    <row r="42" spans="1:5" s="218" customFormat="1" ht="12">
      <c r="A42" s="224" t="s">
        <v>312</v>
      </c>
      <c r="B42" s="216" t="s">
        <v>313</v>
      </c>
      <c r="C42" s="217">
        <v>17.9</v>
      </c>
      <c r="D42" s="217">
        <v>41</v>
      </c>
      <c r="E42" s="217">
        <f>C42-D42</f>
        <v>-23.1</v>
      </c>
    </row>
    <row r="43" spans="1:5" s="218" customFormat="1" ht="12">
      <c r="A43" s="224" t="s">
        <v>314</v>
      </c>
      <c r="B43" s="216" t="s">
        <v>315</v>
      </c>
      <c r="C43" s="217">
        <f>(C42+C11+C17+C22)-(C26+C32+C38)</f>
        <v>421.79999999999995</v>
      </c>
      <c r="D43" s="217">
        <f>(D42+D11+D17+D22)-(D26+D32+D38)</f>
        <v>6.2999999999999545</v>
      </c>
      <c r="E43" s="217">
        <f>C43-D43</f>
        <v>415.5</v>
      </c>
    </row>
    <row r="44" spans="1:6" s="219" customFormat="1" ht="14.25" customHeight="1">
      <c r="A44" s="224" t="s">
        <v>316</v>
      </c>
      <c r="B44" s="216" t="s">
        <v>317</v>
      </c>
      <c r="C44" s="217">
        <f>C43-C42</f>
        <v>403.9</v>
      </c>
      <c r="D44" s="217">
        <f>D43-D42</f>
        <v>-34.700000000000045</v>
      </c>
      <c r="E44" s="217">
        <f>C44-D44</f>
        <v>438.6</v>
      </c>
      <c r="F44" s="218"/>
    </row>
    <row r="46" spans="1:4" ht="12.75" customHeight="1">
      <c r="A46" s="330" t="s">
        <v>354</v>
      </c>
      <c r="B46" s="330"/>
      <c r="C46" s="330"/>
      <c r="D46" s="330"/>
    </row>
    <row r="47" spans="1:4" ht="12.75">
      <c r="A47" s="69"/>
      <c r="B47" s="69"/>
      <c r="C47" s="9"/>
      <c r="D47" s="12"/>
    </row>
    <row r="48" spans="1:4" ht="12.75" customHeight="1">
      <c r="A48" s="330" t="s">
        <v>330</v>
      </c>
      <c r="B48" s="330"/>
      <c r="C48" s="330"/>
      <c r="D48" s="330"/>
    </row>
  </sheetData>
  <sheetProtection selectLockedCells="1" selectUnlockedCells="1"/>
  <mergeCells count="11">
    <mergeCell ref="B1:E1"/>
    <mergeCell ref="B2:E2"/>
    <mergeCell ref="A4:E4"/>
    <mergeCell ref="A5:E5"/>
    <mergeCell ref="A6:E6"/>
    <mergeCell ref="A7:E7"/>
    <mergeCell ref="A10:E10"/>
    <mergeCell ref="A25:E25"/>
    <mergeCell ref="A41:E41"/>
    <mergeCell ref="A46:D46"/>
    <mergeCell ref="A48:D48"/>
  </mergeCells>
  <printOptions horizontalCentered="1"/>
  <pageMargins left="1.3777777777777778" right="0.39375" top="0.38333333333333336" bottom="0.4270833333333333" header="0.5118055555555555" footer="0.5118055555555555"/>
  <pageSetup horizontalDpi="300" verticalDpi="3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58"/>
  <sheetViews>
    <sheetView view="pageLayout" workbookViewId="0" topLeftCell="A1">
      <selection activeCell="E14" sqref="E14"/>
    </sheetView>
  </sheetViews>
  <sheetFormatPr defaultColWidth="9.00390625" defaultRowHeight="12.75"/>
  <cols>
    <col min="1" max="1" width="50.625" style="0" customWidth="1"/>
    <col min="2" max="2" width="9.625" style="0" customWidth="1"/>
    <col min="3" max="3" width="10.00390625" style="0" customWidth="1"/>
  </cols>
  <sheetData>
    <row r="2" spans="1:2" ht="13.5" thickBot="1">
      <c r="A2" s="327"/>
      <c r="B2" s="194" t="s">
        <v>332</v>
      </c>
    </row>
    <row r="3" spans="1:2" ht="12.75">
      <c r="A3" s="434" t="s">
        <v>422</v>
      </c>
      <c r="B3" s="436" t="s">
        <v>410</v>
      </c>
    </row>
    <row r="4" spans="1:2" ht="12.75">
      <c r="A4" s="435"/>
      <c r="B4" s="437"/>
    </row>
    <row r="5" spans="1:2" ht="12.75">
      <c r="A5" s="312" t="s">
        <v>398</v>
      </c>
      <c r="B5" s="325">
        <v>297.6</v>
      </c>
    </row>
    <row r="6" spans="1:2" ht="12.75">
      <c r="A6" s="312" t="s">
        <v>399</v>
      </c>
      <c r="B6" s="311">
        <v>65.5</v>
      </c>
    </row>
    <row r="7" spans="1:2" ht="12.75">
      <c r="A7" s="312" t="s">
        <v>400</v>
      </c>
      <c r="B7" s="311">
        <v>4.9</v>
      </c>
    </row>
    <row r="8" spans="1:2" ht="12.75">
      <c r="A8" s="312"/>
      <c r="B8" s="312"/>
    </row>
    <row r="9" spans="1:2" ht="12.75" customHeight="1">
      <c r="A9" s="295" t="s">
        <v>333</v>
      </c>
      <c r="B9" s="305">
        <v>0.4</v>
      </c>
    </row>
    <row r="10" spans="1:2" ht="12.75" customHeight="1">
      <c r="A10" s="295" t="s">
        <v>334</v>
      </c>
      <c r="B10" s="305">
        <v>4.3</v>
      </c>
    </row>
    <row r="11" spans="1:2" ht="12.75" customHeight="1">
      <c r="A11" s="295" t="s">
        <v>335</v>
      </c>
      <c r="B11" s="305">
        <v>8.7</v>
      </c>
    </row>
    <row r="12" spans="1:2" ht="12.75" customHeight="1">
      <c r="A12" s="295" t="s">
        <v>344</v>
      </c>
      <c r="B12" s="305">
        <v>3.8</v>
      </c>
    </row>
    <row r="13" spans="1:2" ht="12.75" customHeight="1">
      <c r="A13" s="295" t="s">
        <v>336</v>
      </c>
      <c r="B13" s="305">
        <v>8.2</v>
      </c>
    </row>
    <row r="14" spans="1:2" ht="12.75" customHeight="1">
      <c r="A14" s="295" t="s">
        <v>393</v>
      </c>
      <c r="B14" s="305">
        <v>5</v>
      </c>
    </row>
    <row r="15" spans="1:2" ht="12.75" customHeight="1">
      <c r="A15" s="295" t="s">
        <v>337</v>
      </c>
      <c r="B15" s="305">
        <v>2.5</v>
      </c>
    </row>
    <row r="16" spans="1:2" ht="12.75" customHeight="1">
      <c r="A16" s="295" t="s">
        <v>359</v>
      </c>
      <c r="B16" s="305">
        <v>0.1</v>
      </c>
    </row>
    <row r="17" spans="1:2" ht="12.75" customHeight="1">
      <c r="A17" s="295" t="s">
        <v>392</v>
      </c>
      <c r="B17" s="305">
        <v>28</v>
      </c>
    </row>
    <row r="18" spans="1:2" ht="12.75" customHeight="1">
      <c r="A18" s="295" t="s">
        <v>338</v>
      </c>
      <c r="B18" s="305">
        <v>4.8</v>
      </c>
    </row>
    <row r="19" spans="1:2" ht="12.75" customHeight="1">
      <c r="A19" s="295" t="s">
        <v>339</v>
      </c>
      <c r="B19" s="305">
        <v>0.7</v>
      </c>
    </row>
    <row r="20" spans="1:2" ht="12.75" customHeight="1">
      <c r="A20" s="295" t="s">
        <v>357</v>
      </c>
      <c r="B20" s="305">
        <v>0</v>
      </c>
    </row>
    <row r="21" spans="1:2" ht="12.75" customHeight="1">
      <c r="A21" s="295" t="s">
        <v>415</v>
      </c>
      <c r="B21" s="305">
        <v>5.2</v>
      </c>
    </row>
    <row r="22" spans="1:2" ht="12.75" customHeight="1">
      <c r="A22" s="295" t="s">
        <v>416</v>
      </c>
      <c r="B22" s="305">
        <v>0</v>
      </c>
    </row>
    <row r="23" spans="1:2" ht="12.75" customHeight="1">
      <c r="A23" s="295" t="s">
        <v>417</v>
      </c>
      <c r="B23" s="305">
        <v>0.6</v>
      </c>
    </row>
    <row r="24" spans="1:2" ht="12.75" customHeight="1">
      <c r="A24" s="295" t="s">
        <v>418</v>
      </c>
      <c r="B24" s="305">
        <v>14.9</v>
      </c>
    </row>
    <row r="25" spans="1:2" ht="12.75">
      <c r="A25" s="310" t="s">
        <v>397</v>
      </c>
      <c r="B25" s="318">
        <f>SUM(B9:B24)</f>
        <v>87.2</v>
      </c>
    </row>
    <row r="26" spans="1:2" ht="12.75" customHeight="1">
      <c r="A26" s="295" t="s">
        <v>358</v>
      </c>
      <c r="B26" s="305">
        <f>7.9+4.7+1.2+0.2</f>
        <v>14</v>
      </c>
    </row>
    <row r="27" spans="1:2" ht="12.75" customHeight="1">
      <c r="A27" s="295" t="s">
        <v>345</v>
      </c>
      <c r="B27" s="305">
        <v>8.8</v>
      </c>
    </row>
    <row r="28" spans="1:2" ht="12.75" customHeight="1">
      <c r="A28" s="295" t="s">
        <v>346</v>
      </c>
      <c r="B28" s="305">
        <v>0</v>
      </c>
    </row>
    <row r="29" spans="1:2" ht="12.75" customHeight="1">
      <c r="A29" s="295" t="s">
        <v>347</v>
      </c>
      <c r="B29" s="305">
        <v>29.5</v>
      </c>
    </row>
    <row r="30" spans="1:2" ht="12.75" customHeight="1">
      <c r="A30" s="295" t="s">
        <v>348</v>
      </c>
      <c r="B30" s="305">
        <f>48.5+252.5</f>
        <v>301</v>
      </c>
    </row>
    <row r="31" spans="1:2" ht="20.25" customHeight="1">
      <c r="A31" s="295" t="s">
        <v>395</v>
      </c>
      <c r="B31" s="305">
        <v>62.2</v>
      </c>
    </row>
    <row r="32" spans="1:2" ht="12.75" customHeight="1">
      <c r="A32" s="295" t="s">
        <v>360</v>
      </c>
      <c r="B32" s="305">
        <v>7.5</v>
      </c>
    </row>
    <row r="33" spans="1:2" ht="12.75" customHeight="1">
      <c r="A33" s="295" t="s">
        <v>390</v>
      </c>
      <c r="B33" s="305">
        <v>0</v>
      </c>
    </row>
    <row r="34" spans="1:2" ht="12.75">
      <c r="A34" s="316" t="s">
        <v>408</v>
      </c>
      <c r="B34" s="317">
        <f>SUM(B26:B33)</f>
        <v>423</v>
      </c>
    </row>
    <row r="35" spans="1:2" ht="13.5" thickBot="1">
      <c r="A35" s="308" t="s">
        <v>391</v>
      </c>
      <c r="B35" s="324">
        <v>33.7</v>
      </c>
    </row>
    <row r="36" spans="1:2" ht="13.5" customHeight="1" thickBot="1">
      <c r="A36" s="308" t="s">
        <v>396</v>
      </c>
      <c r="B36" s="324">
        <v>161.3</v>
      </c>
    </row>
    <row r="37" spans="1:2" ht="14.25" customHeight="1" thickBot="1">
      <c r="A37" s="309" t="s">
        <v>401</v>
      </c>
      <c r="B37" s="319">
        <f>SUM(B5:B36)-B34-B25</f>
        <v>1073.2</v>
      </c>
    </row>
    <row r="40" spans="1:3" ht="12.75">
      <c r="A40" s="195" t="s">
        <v>332</v>
      </c>
      <c r="B40" s="194" t="s">
        <v>407</v>
      </c>
      <c r="C40" s="194" t="s">
        <v>349</v>
      </c>
    </row>
    <row r="41" spans="1:3" ht="12.75">
      <c r="A41" s="314" t="s">
        <v>340</v>
      </c>
      <c r="B41" s="230">
        <v>116.9</v>
      </c>
      <c r="C41" s="306">
        <v>113.9</v>
      </c>
    </row>
    <row r="42" spans="1:3" ht="9" customHeight="1">
      <c r="A42" s="195"/>
      <c r="B42" s="194"/>
      <c r="C42" s="194"/>
    </row>
    <row r="43" spans="1:3" ht="12.75">
      <c r="A43" s="297" t="s">
        <v>341</v>
      </c>
      <c r="B43" s="267">
        <v>551.4</v>
      </c>
      <c r="C43" s="307">
        <v>550.1</v>
      </c>
    </row>
    <row r="44" spans="1:3" ht="12.75">
      <c r="A44" s="298" t="s">
        <v>342</v>
      </c>
      <c r="B44" s="320">
        <v>98.7</v>
      </c>
      <c r="C44" s="306">
        <v>99</v>
      </c>
    </row>
    <row r="45" spans="1:3" ht="12.75">
      <c r="A45" s="298" t="s">
        <v>343</v>
      </c>
      <c r="B45" s="320">
        <v>8.2</v>
      </c>
      <c r="C45" s="307">
        <v>8.3</v>
      </c>
    </row>
    <row r="46" spans="1:3" ht="9.75" customHeight="1">
      <c r="A46" s="195"/>
      <c r="B46" s="194"/>
      <c r="C46" s="194"/>
    </row>
    <row r="47" spans="1:3" ht="13.5">
      <c r="A47" s="296" t="s">
        <v>413</v>
      </c>
      <c r="B47" s="315">
        <f>B48+B49+B51+B50+B52</f>
        <v>307</v>
      </c>
      <c r="C47" s="315">
        <f>C48+C49+C51+C50+C52</f>
        <v>356.8</v>
      </c>
    </row>
    <row r="48" spans="1:3" ht="12.75">
      <c r="A48" s="295" t="s">
        <v>402</v>
      </c>
      <c r="B48" s="229">
        <v>78</v>
      </c>
      <c r="C48" s="229">
        <v>161.8</v>
      </c>
    </row>
    <row r="49" spans="1:3" ht="12.75">
      <c r="A49" s="295" t="s">
        <v>403</v>
      </c>
      <c r="B49" s="229">
        <v>32</v>
      </c>
      <c r="C49" s="229">
        <v>33.7</v>
      </c>
    </row>
    <row r="50" spans="1:3" ht="12.75">
      <c r="A50" s="295" t="s">
        <v>404</v>
      </c>
      <c r="B50" s="229">
        <v>168</v>
      </c>
      <c r="C50" s="229">
        <v>161.3</v>
      </c>
    </row>
    <row r="51" spans="1:3" ht="12.75">
      <c r="A51" s="295" t="s">
        <v>405</v>
      </c>
      <c r="B51" s="242">
        <v>0</v>
      </c>
      <c r="C51" s="242">
        <v>0</v>
      </c>
    </row>
    <row r="52" spans="1:3" ht="12.75">
      <c r="A52" s="313" t="s">
        <v>406</v>
      </c>
      <c r="B52" s="322">
        <v>29</v>
      </c>
      <c r="C52" s="321">
        <v>0</v>
      </c>
    </row>
    <row r="53" spans="1:3" ht="12.75">
      <c r="A53" s="431"/>
      <c r="B53" s="432"/>
      <c r="C53" s="433"/>
    </row>
    <row r="54" spans="1:3" ht="12.75">
      <c r="A54" s="299" t="s">
        <v>409</v>
      </c>
      <c r="B54" s="266">
        <v>0</v>
      </c>
      <c r="C54" s="231">
        <v>0</v>
      </c>
    </row>
    <row r="55" ht="12.75">
      <c r="C55" s="194"/>
    </row>
    <row r="58" spans="1:4" ht="12.75">
      <c r="A58" s="214" t="s">
        <v>419</v>
      </c>
      <c r="C58" s="268">
        <v>15279.9</v>
      </c>
      <c r="D58" s="194" t="s">
        <v>420</v>
      </c>
    </row>
  </sheetData>
  <sheetProtection/>
  <mergeCells count="3">
    <mergeCell ref="A53:C53"/>
    <mergeCell ref="A3:A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28.25390625" style="0" customWidth="1"/>
    <col min="2" max="2" width="7.125" style="0" customWidth="1"/>
    <col min="3" max="3" width="11.125" style="0" customWidth="1"/>
    <col min="4" max="4" width="11.25390625" style="0" customWidth="1"/>
    <col min="5" max="5" width="16.25390625" style="0" customWidth="1"/>
    <col min="6" max="6" width="12.625" style="0" customWidth="1"/>
    <col min="7" max="7" width="13.125" style="0" customWidth="1"/>
    <col min="8" max="8" width="13.25390625" style="0" customWidth="1"/>
    <col min="9" max="9" width="12.125" style="0" customWidth="1"/>
    <col min="10" max="10" width="13.75390625" style="0" customWidth="1"/>
  </cols>
  <sheetData>
    <row r="1" spans="1:10" ht="12.75" customHeight="1">
      <c r="A1" s="350" t="s">
        <v>318</v>
      </c>
      <c r="B1" s="350"/>
      <c r="C1" s="350"/>
      <c r="D1" s="8"/>
      <c r="E1" s="8"/>
      <c r="F1" s="10"/>
      <c r="G1" s="8"/>
      <c r="H1" s="20" t="s">
        <v>141</v>
      </c>
      <c r="I1" s="20"/>
      <c r="J1" s="71" t="s">
        <v>142</v>
      </c>
    </row>
    <row r="2" spans="1:10" ht="12.75" customHeight="1">
      <c r="A2" s="350"/>
      <c r="B2" s="350"/>
      <c r="C2" s="350"/>
      <c r="D2" s="8"/>
      <c r="E2" s="8"/>
      <c r="F2" s="10"/>
      <c r="G2" s="8"/>
      <c r="H2" s="351" t="s">
        <v>377</v>
      </c>
      <c r="I2" s="351"/>
      <c r="J2" s="351"/>
    </row>
    <row r="3" spans="1:10" ht="14.25" customHeight="1">
      <c r="A3" s="340" t="s">
        <v>143</v>
      </c>
      <c r="B3" s="340"/>
      <c r="C3" s="340"/>
      <c r="D3" s="340"/>
      <c r="E3" s="340"/>
      <c r="F3" s="340"/>
      <c r="G3" s="340"/>
      <c r="H3" s="340"/>
      <c r="I3" s="340"/>
      <c r="J3" s="340"/>
    </row>
    <row r="4" spans="1:10" ht="14.25">
      <c r="A4" s="21"/>
      <c r="B4" s="21"/>
      <c r="C4" s="21"/>
      <c r="D4" s="21"/>
      <c r="E4" s="21"/>
      <c r="F4" s="21"/>
      <c r="G4" s="21"/>
      <c r="H4" s="21"/>
      <c r="I4" s="21"/>
      <c r="J4" s="5" t="s">
        <v>144</v>
      </c>
    </row>
    <row r="5" spans="1:10" ht="13.5" customHeight="1">
      <c r="A5" s="332" t="s">
        <v>11</v>
      </c>
      <c r="B5" s="341" t="s">
        <v>12</v>
      </c>
      <c r="C5" s="22" t="s">
        <v>13</v>
      </c>
      <c r="D5" s="243" t="s">
        <v>13</v>
      </c>
      <c r="E5" s="22" t="s">
        <v>14</v>
      </c>
      <c r="F5" s="335" t="s">
        <v>15</v>
      </c>
      <c r="G5" s="335"/>
      <c r="H5" s="335"/>
      <c r="I5" s="335"/>
      <c r="J5" s="335"/>
    </row>
    <row r="6" spans="1:10" ht="17.25" customHeight="1">
      <c r="A6" s="332"/>
      <c r="B6" s="341"/>
      <c r="C6" s="343" t="s">
        <v>378</v>
      </c>
      <c r="D6" s="343" t="s">
        <v>17</v>
      </c>
      <c r="E6" s="343" t="s">
        <v>18</v>
      </c>
      <c r="F6" s="335" t="s">
        <v>19</v>
      </c>
      <c r="G6" s="336" t="s">
        <v>20</v>
      </c>
      <c r="H6" s="336"/>
      <c r="I6" s="336"/>
      <c r="J6" s="336"/>
    </row>
    <row r="7" spans="1:10" ht="17.25" customHeight="1">
      <c r="A7" s="332"/>
      <c r="B7" s="341"/>
      <c r="C7" s="343"/>
      <c r="D7" s="343"/>
      <c r="E7" s="343"/>
      <c r="F7" s="335"/>
      <c r="G7" s="24" t="s">
        <v>21</v>
      </c>
      <c r="H7" s="24" t="s">
        <v>22</v>
      </c>
      <c r="I7" s="24" t="s">
        <v>23</v>
      </c>
      <c r="J7" s="24" t="s">
        <v>24</v>
      </c>
    </row>
    <row r="8" spans="1:10" ht="23.25" customHeight="1">
      <c r="A8" s="332"/>
      <c r="B8" s="341"/>
      <c r="C8" s="343"/>
      <c r="D8" s="343"/>
      <c r="E8" s="343"/>
      <c r="F8" s="335"/>
      <c r="G8" s="22" t="s">
        <v>25</v>
      </c>
      <c r="H8" s="22" t="s">
        <v>25</v>
      </c>
      <c r="I8" s="22" t="s">
        <v>25</v>
      </c>
      <c r="J8" s="22" t="s">
        <v>25</v>
      </c>
    </row>
    <row r="9" spans="1:10" s="280" customFormat="1" ht="26.25" customHeight="1">
      <c r="A9" s="73" t="s">
        <v>145</v>
      </c>
      <c r="B9" s="74" t="s">
        <v>146</v>
      </c>
      <c r="C9" s="167">
        <f>SUM(C10:C12)</f>
        <v>4.7</v>
      </c>
      <c r="D9" s="73">
        <f>SUM(D10:D12)</f>
        <v>35.7</v>
      </c>
      <c r="E9" s="257">
        <f>SUM(E10:E12)</f>
        <v>9.799999999999999</v>
      </c>
      <c r="F9" s="302">
        <f>J9</f>
        <v>16</v>
      </c>
      <c r="G9" s="73">
        <f>SUM(G10:G12)</f>
        <v>4</v>
      </c>
      <c r="H9" s="73">
        <f>SUM(H10:H12)</f>
        <v>18</v>
      </c>
      <c r="I9" s="73">
        <f>SUM(I10:I12)</f>
        <v>12</v>
      </c>
      <c r="J9" s="73">
        <f>SUM(J10:J12)</f>
        <v>16</v>
      </c>
    </row>
    <row r="10" spans="1:10" s="281" customFormat="1" ht="27" customHeight="1">
      <c r="A10" s="75" t="s">
        <v>147</v>
      </c>
      <c r="B10" s="76" t="s">
        <v>148</v>
      </c>
      <c r="C10" s="170">
        <v>0.2</v>
      </c>
      <c r="D10" s="77">
        <v>12</v>
      </c>
      <c r="E10" s="258">
        <v>3.4</v>
      </c>
      <c r="F10" s="77">
        <f>J10</f>
        <v>4</v>
      </c>
      <c r="G10" s="77">
        <v>1</v>
      </c>
      <c r="H10" s="77">
        <v>2</v>
      </c>
      <c r="I10" s="77">
        <v>3</v>
      </c>
      <c r="J10" s="77">
        <v>4</v>
      </c>
    </row>
    <row r="11" spans="1:10" s="281" customFormat="1" ht="21" customHeight="1">
      <c r="A11" s="75" t="s">
        <v>149</v>
      </c>
      <c r="B11" s="76" t="s">
        <v>150</v>
      </c>
      <c r="C11" s="170">
        <v>4.5</v>
      </c>
      <c r="D11" s="77">
        <v>8</v>
      </c>
      <c r="E11" s="258">
        <v>6.3999999999999995</v>
      </c>
      <c r="F11" s="77">
        <f aca="true" t="shared" si="0" ref="F11:F16">J11</f>
        <v>12</v>
      </c>
      <c r="G11" s="77">
        <v>3</v>
      </c>
      <c r="H11" s="77">
        <v>6</v>
      </c>
      <c r="I11" s="77">
        <v>9</v>
      </c>
      <c r="J11" s="77">
        <v>12</v>
      </c>
    </row>
    <row r="12" spans="1:10" s="281" customFormat="1" ht="21" customHeight="1">
      <c r="A12" s="75" t="s">
        <v>151</v>
      </c>
      <c r="B12" s="76" t="s">
        <v>152</v>
      </c>
      <c r="C12" s="170"/>
      <c r="D12" s="77">
        <v>15.7</v>
      </c>
      <c r="E12" s="258">
        <v>0</v>
      </c>
      <c r="F12" s="77">
        <f t="shared" si="0"/>
        <v>0</v>
      </c>
      <c r="G12" s="77"/>
      <c r="H12" s="77">
        <v>10</v>
      </c>
      <c r="I12" s="77"/>
      <c r="J12" s="77"/>
    </row>
    <row r="13" spans="1:10" s="280" customFormat="1" ht="21.75" customHeight="1">
      <c r="A13" s="73" t="s">
        <v>153</v>
      </c>
      <c r="B13" s="74" t="s">
        <v>154</v>
      </c>
      <c r="C13" s="167">
        <v>1090.3</v>
      </c>
      <c r="D13" s="257">
        <v>1765.8</v>
      </c>
      <c r="E13" s="257">
        <v>1319.2</v>
      </c>
      <c r="F13" s="302">
        <f t="shared" si="0"/>
        <v>1799.6000000000001</v>
      </c>
      <c r="G13" s="257">
        <v>438.1</v>
      </c>
      <c r="H13" s="257">
        <f>437.4+G13</f>
        <v>875.5</v>
      </c>
      <c r="I13" s="257">
        <f>437.4+H13+20.9</f>
        <v>1333.8000000000002</v>
      </c>
      <c r="J13" s="257">
        <f>I13+G13+6+21.7</f>
        <v>1799.6000000000001</v>
      </c>
    </row>
    <row r="14" spans="1:10" s="280" customFormat="1" ht="31.5" customHeight="1">
      <c r="A14" s="73" t="s">
        <v>155</v>
      </c>
      <c r="B14" s="74" t="s">
        <v>156</v>
      </c>
      <c r="C14" s="167">
        <v>219.5</v>
      </c>
      <c r="D14" s="73">
        <v>352.1</v>
      </c>
      <c r="E14" s="257">
        <v>266.3</v>
      </c>
      <c r="F14" s="302">
        <f t="shared" si="0"/>
        <v>396.1000000000001</v>
      </c>
      <c r="G14" s="257">
        <v>96.4</v>
      </c>
      <c r="H14" s="257">
        <f>G14*2</f>
        <v>192.8</v>
      </c>
      <c r="I14" s="257">
        <f>G14*3+4.6</f>
        <v>293.80000000000007</v>
      </c>
      <c r="J14" s="257">
        <f>I14+G14+1.3+4.6</f>
        <v>396.1000000000001</v>
      </c>
    </row>
    <row r="15" spans="1:10" s="280" customFormat="1" ht="20.25" customHeight="1">
      <c r="A15" s="73" t="s">
        <v>157</v>
      </c>
      <c r="B15" s="74" t="s">
        <v>158</v>
      </c>
      <c r="C15" s="167">
        <v>58</v>
      </c>
      <c r="D15" s="73">
        <v>140.8</v>
      </c>
      <c r="E15" s="257">
        <v>55.46666666666667</v>
      </c>
      <c r="F15" s="302">
        <f t="shared" si="0"/>
        <v>140.8</v>
      </c>
      <c r="G15" s="73">
        <v>35.2</v>
      </c>
      <c r="H15" s="257">
        <f>G15*2</f>
        <v>70.4</v>
      </c>
      <c r="I15" s="257">
        <f>G15*3</f>
        <v>105.60000000000001</v>
      </c>
      <c r="J15" s="73">
        <f>35.2+I15</f>
        <v>140.8</v>
      </c>
    </row>
    <row r="16" spans="1:10" s="286" customFormat="1" ht="27.75" customHeight="1">
      <c r="A16" s="282" t="s">
        <v>159</v>
      </c>
      <c r="B16" s="283" t="s">
        <v>160</v>
      </c>
      <c r="C16" s="167">
        <v>248.6</v>
      </c>
      <c r="D16" s="284">
        <v>1004.7</v>
      </c>
      <c r="E16" s="285">
        <v>726.5</v>
      </c>
      <c r="F16" s="302">
        <f t="shared" si="0"/>
        <v>785.8000000000001</v>
      </c>
      <c r="G16" s="284">
        <v>182.8</v>
      </c>
      <c r="H16" s="284">
        <f>2*G16+26.4+0.8</f>
        <v>392.8</v>
      </c>
      <c r="I16" s="284">
        <f>G16+H16+27.3</f>
        <v>602.9</v>
      </c>
      <c r="J16" s="284">
        <f>G16+I16+0.1</f>
        <v>785.8000000000001</v>
      </c>
    </row>
    <row r="17" spans="1:10" ht="20.25" customHeight="1">
      <c r="A17" s="78" t="s">
        <v>161</v>
      </c>
      <c r="B17" s="79" t="s">
        <v>162</v>
      </c>
      <c r="C17" s="171">
        <f>SUM(C9,C13:C16)</f>
        <v>1621.1</v>
      </c>
      <c r="D17" s="80">
        <f>SUM(D9,D13:D16)</f>
        <v>3299.1000000000004</v>
      </c>
      <c r="E17" s="259">
        <f>SUM(E9,E13:E16)</f>
        <v>2377.2666666666664</v>
      </c>
      <c r="F17" s="303">
        <f>J17</f>
        <v>3138.3000000000006</v>
      </c>
      <c r="G17" s="259">
        <f>SUM(G9,G13:G16)</f>
        <v>756.5</v>
      </c>
      <c r="H17" s="259">
        <f>SUM(H9,H13:H16)</f>
        <v>1549.5</v>
      </c>
      <c r="I17" s="259">
        <f>SUM(I9,I13:I16)</f>
        <v>2348.1000000000004</v>
      </c>
      <c r="J17" s="259">
        <f>SUM(J9,J13:J16)</f>
        <v>3138.3000000000006</v>
      </c>
    </row>
    <row r="18" spans="1:10" ht="20.25" customHeight="1">
      <c r="A18" s="81"/>
      <c r="B18" s="82"/>
      <c r="C18" s="81"/>
      <c r="D18" s="81"/>
      <c r="E18" s="81"/>
      <c r="F18" s="81"/>
      <c r="G18" s="81"/>
      <c r="H18" s="81"/>
      <c r="I18" s="81"/>
      <c r="J18" s="81"/>
    </row>
    <row r="19" spans="1:6" ht="14.25" customHeight="1">
      <c r="A19" s="330" t="s">
        <v>362</v>
      </c>
      <c r="B19" s="330"/>
      <c r="C19" s="330"/>
      <c r="D19" s="330"/>
      <c r="E19" s="330"/>
      <c r="F19" s="330"/>
    </row>
    <row r="20" spans="1:6" ht="10.5" customHeight="1">
      <c r="A20" s="68" t="s">
        <v>139</v>
      </c>
      <c r="B20" s="68"/>
      <c r="C20" s="69" t="s">
        <v>138</v>
      </c>
      <c r="D20" s="9"/>
      <c r="E20" s="12"/>
      <c r="F20" s="8"/>
    </row>
    <row r="21" spans="1:6" ht="12.75" customHeight="1">
      <c r="A21" s="330" t="s">
        <v>363</v>
      </c>
      <c r="B21" s="330"/>
      <c r="C21" s="330"/>
      <c r="D21" s="330"/>
      <c r="E21" s="330"/>
      <c r="F21" s="330"/>
    </row>
    <row r="22" spans="1:4" ht="12.75" customHeight="1">
      <c r="A22" s="331" t="s">
        <v>321</v>
      </c>
      <c r="B22" s="331"/>
      <c r="C22" s="331"/>
      <c r="D22" s="331"/>
    </row>
  </sheetData>
  <sheetProtection selectLockedCells="1" selectUnlockedCells="1"/>
  <mergeCells count="14">
    <mergeCell ref="E6:E8"/>
    <mergeCell ref="F6:F8"/>
    <mergeCell ref="G6:J6"/>
    <mergeCell ref="A19:F19"/>
    <mergeCell ref="A21:F21"/>
    <mergeCell ref="A22:D22"/>
    <mergeCell ref="A1:C2"/>
    <mergeCell ref="H2:J2"/>
    <mergeCell ref="A3:J3"/>
    <mergeCell ref="A5:A8"/>
    <mergeCell ref="B5:B8"/>
    <mergeCell ref="F5:J5"/>
    <mergeCell ref="C6:C8"/>
    <mergeCell ref="D6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3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2.75"/>
  <cols>
    <col min="1" max="1" width="37.875" style="0" customWidth="1"/>
    <col min="2" max="2" width="8.375" style="0" customWidth="1"/>
    <col min="3" max="3" width="10.75390625" style="0" customWidth="1"/>
    <col min="4" max="4" width="11.125" style="0" customWidth="1"/>
    <col min="5" max="6" width="9.00390625" style="0" customWidth="1"/>
    <col min="7" max="7" width="12.00390625" style="0" customWidth="1"/>
    <col min="8" max="8" width="11.875" style="0" customWidth="1"/>
    <col min="9" max="9" width="11.625" style="0" customWidth="1"/>
    <col min="10" max="10" width="11.125" style="0" customWidth="1"/>
  </cols>
  <sheetData>
    <row r="1" spans="1:20" ht="18.75" customHeight="1">
      <c r="A1" s="360" t="s">
        <v>318</v>
      </c>
      <c r="B1" s="360"/>
      <c r="C1" s="360"/>
      <c r="D1" s="360"/>
      <c r="E1" s="360"/>
      <c r="F1" s="360"/>
      <c r="G1" s="8"/>
      <c r="H1" s="83"/>
      <c r="I1" s="83"/>
      <c r="J1" s="83"/>
      <c r="K1" s="83"/>
      <c r="N1" s="361" t="s">
        <v>164</v>
      </c>
      <c r="O1" s="361"/>
      <c r="P1" s="361"/>
      <c r="Q1" s="361"/>
      <c r="R1" s="361"/>
      <c r="S1" s="361"/>
      <c r="T1" s="361"/>
    </row>
    <row r="2" spans="1:20" ht="14.25">
      <c r="A2" s="360"/>
      <c r="B2" s="360"/>
      <c r="C2" s="360"/>
      <c r="D2" s="360"/>
      <c r="E2" s="360"/>
      <c r="F2" s="360"/>
      <c r="G2" s="84"/>
      <c r="H2" s="84"/>
      <c r="I2" s="84"/>
      <c r="J2" s="84"/>
      <c r="N2" s="362" t="s">
        <v>377</v>
      </c>
      <c r="O2" s="363"/>
      <c r="P2" s="363"/>
      <c r="Q2" s="363"/>
      <c r="R2" s="363"/>
      <c r="S2" s="363"/>
      <c r="T2" s="363"/>
    </row>
    <row r="3" spans="1:11" ht="23.25" customHeight="1">
      <c r="A3" s="364" t="s">
        <v>165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1" ht="14.25">
      <c r="A4" s="86"/>
      <c r="B4" s="85"/>
      <c r="C4" s="85"/>
      <c r="D4" s="85"/>
      <c r="E4" s="85"/>
      <c r="F4" s="85"/>
      <c r="G4" s="85"/>
      <c r="H4" s="85"/>
      <c r="I4" s="85"/>
      <c r="J4" s="87"/>
      <c r="K4" s="87" t="s">
        <v>144</v>
      </c>
    </row>
    <row r="5" spans="1:11" ht="27" customHeight="1">
      <c r="A5" s="365" t="s">
        <v>11</v>
      </c>
      <c r="B5" s="341" t="s">
        <v>12</v>
      </c>
      <c r="C5" s="22" t="s">
        <v>13</v>
      </c>
      <c r="D5" s="243" t="s">
        <v>13</v>
      </c>
      <c r="E5" s="343" t="s">
        <v>14</v>
      </c>
      <c r="F5" s="343"/>
      <c r="G5" s="335" t="s">
        <v>15</v>
      </c>
      <c r="H5" s="335"/>
      <c r="I5" s="335"/>
      <c r="J5" s="335"/>
      <c r="K5" s="335"/>
    </row>
    <row r="6" spans="1:11" ht="27" customHeight="1">
      <c r="A6" s="365"/>
      <c r="B6" s="341"/>
      <c r="C6" s="343" t="s">
        <v>16</v>
      </c>
      <c r="D6" s="343" t="s">
        <v>17</v>
      </c>
      <c r="E6" s="343" t="s">
        <v>166</v>
      </c>
      <c r="F6" s="343"/>
      <c r="G6" s="335" t="s">
        <v>19</v>
      </c>
      <c r="H6" s="366" t="s">
        <v>20</v>
      </c>
      <c r="I6" s="366"/>
      <c r="J6" s="366"/>
      <c r="K6" s="366"/>
    </row>
    <row r="7" spans="1:11" ht="12.75">
      <c r="A7" s="365"/>
      <c r="B7" s="341"/>
      <c r="C7" s="343"/>
      <c r="D7" s="343"/>
      <c r="E7" s="343"/>
      <c r="F7" s="343"/>
      <c r="G7" s="335"/>
      <c r="H7" s="24" t="s">
        <v>21</v>
      </c>
      <c r="I7" s="24" t="s">
        <v>22</v>
      </c>
      <c r="J7" s="24" t="s">
        <v>23</v>
      </c>
      <c r="K7" s="88" t="s">
        <v>24</v>
      </c>
    </row>
    <row r="8" spans="1:11" ht="18" customHeight="1">
      <c r="A8" s="365"/>
      <c r="B8" s="341"/>
      <c r="C8" s="343"/>
      <c r="D8" s="343"/>
      <c r="E8" s="343"/>
      <c r="F8" s="343"/>
      <c r="G8" s="335"/>
      <c r="H8" s="22" t="s">
        <v>25</v>
      </c>
      <c r="I8" s="22" t="s">
        <v>25</v>
      </c>
      <c r="J8" s="22" t="s">
        <v>25</v>
      </c>
      <c r="K8" s="89" t="s">
        <v>25</v>
      </c>
    </row>
    <row r="9" spans="1:11" s="155" customFormat="1" ht="28.5" customHeight="1">
      <c r="A9" s="287" t="s">
        <v>167</v>
      </c>
      <c r="B9" s="288" t="s">
        <v>146</v>
      </c>
      <c r="C9" s="270">
        <f>SUM(C10:C15)</f>
        <v>0</v>
      </c>
      <c r="D9" s="270">
        <f>SUM(D10:D15)</f>
        <v>0</v>
      </c>
      <c r="E9" s="355">
        <f>SUM(E10:E15)</f>
        <v>0</v>
      </c>
      <c r="F9" s="355"/>
      <c r="G9" s="270">
        <f>SUM(G10:G15)</f>
        <v>120</v>
      </c>
      <c r="H9" s="270">
        <f>SUM(H10:H15)</f>
        <v>0</v>
      </c>
      <c r="I9" s="270">
        <f>SUM(I10:I15)</f>
        <v>0</v>
      </c>
      <c r="J9" s="270">
        <f>SUM(J10:J15)</f>
        <v>0</v>
      </c>
      <c r="K9" s="289">
        <f>SUM(K10:K15)</f>
        <v>120</v>
      </c>
    </row>
    <row r="10" spans="1:11" ht="19.5" customHeight="1">
      <c r="A10" s="91" t="s">
        <v>168</v>
      </c>
      <c r="B10" s="92" t="s">
        <v>154</v>
      </c>
      <c r="C10" s="93"/>
      <c r="D10" s="93"/>
      <c r="E10" s="354"/>
      <c r="F10" s="354"/>
      <c r="G10" s="93">
        <f aca="true" t="shared" si="0" ref="G10:G15">H10+I10+J10+K10</f>
        <v>0</v>
      </c>
      <c r="H10" s="93"/>
      <c r="I10" s="93"/>
      <c r="J10" s="93"/>
      <c r="K10" s="94"/>
    </row>
    <row r="11" spans="1:18" s="155" customFormat="1" ht="25.5" customHeight="1">
      <c r="A11" s="290" t="s">
        <v>169</v>
      </c>
      <c r="B11" s="291" t="s">
        <v>156</v>
      </c>
      <c r="C11" s="269">
        <v>0</v>
      </c>
      <c r="D11" s="269">
        <v>0</v>
      </c>
      <c r="E11" s="354">
        <v>0</v>
      </c>
      <c r="F11" s="354"/>
      <c r="G11" s="269">
        <f t="shared" si="0"/>
        <v>120</v>
      </c>
      <c r="H11" s="269"/>
      <c r="I11" s="269"/>
      <c r="J11" s="269"/>
      <c r="K11" s="292">
        <v>120</v>
      </c>
      <c r="L11" s="352" t="s">
        <v>379</v>
      </c>
      <c r="M11" s="353"/>
      <c r="N11" s="353"/>
      <c r="O11" s="353"/>
      <c r="R11" s="155" t="s">
        <v>351</v>
      </c>
    </row>
    <row r="12" spans="1:11" ht="26.25" customHeight="1">
      <c r="A12" s="91" t="s">
        <v>170</v>
      </c>
      <c r="B12" s="92" t="s">
        <v>158</v>
      </c>
      <c r="C12" s="93"/>
      <c r="D12" s="93"/>
      <c r="E12" s="354"/>
      <c r="F12" s="354"/>
      <c r="G12" s="93">
        <f t="shared" si="0"/>
        <v>0</v>
      </c>
      <c r="H12" s="93"/>
      <c r="I12" s="93"/>
      <c r="J12" s="93"/>
      <c r="K12" s="94"/>
    </row>
    <row r="13" spans="1:11" ht="28.5" customHeight="1">
      <c r="A13" s="95" t="s">
        <v>171</v>
      </c>
      <c r="B13" s="96" t="s">
        <v>172</v>
      </c>
      <c r="C13" s="97"/>
      <c r="D13" s="97"/>
      <c r="E13" s="356"/>
      <c r="F13" s="356"/>
      <c r="G13" s="93">
        <f t="shared" si="0"/>
        <v>0</v>
      </c>
      <c r="H13" s="97"/>
      <c r="I13" s="97"/>
      <c r="J13" s="97"/>
      <c r="K13" s="98"/>
    </row>
    <row r="14" spans="1:11" ht="38.25" customHeight="1">
      <c r="A14" s="91" t="s">
        <v>173</v>
      </c>
      <c r="B14" s="92" t="s">
        <v>174</v>
      </c>
      <c r="C14" s="93"/>
      <c r="D14" s="93"/>
      <c r="E14" s="354"/>
      <c r="F14" s="354"/>
      <c r="G14" s="93">
        <f t="shared" si="0"/>
        <v>0</v>
      </c>
      <c r="H14" s="93"/>
      <c r="I14" s="93"/>
      <c r="J14" s="93"/>
      <c r="K14" s="94"/>
    </row>
    <row r="15" spans="1:11" ht="21.75" customHeight="1">
      <c r="A15" s="99" t="s">
        <v>175</v>
      </c>
      <c r="B15" s="92" t="s">
        <v>176</v>
      </c>
      <c r="C15" s="93"/>
      <c r="D15" s="93"/>
      <c r="E15" s="354"/>
      <c r="F15" s="354"/>
      <c r="G15" s="93">
        <f t="shared" si="0"/>
        <v>0</v>
      </c>
      <c r="H15" s="93"/>
      <c r="I15" s="93"/>
      <c r="J15" s="93"/>
      <c r="K15" s="94"/>
    </row>
    <row r="16" spans="1:10" ht="12.75">
      <c r="A16" s="100"/>
      <c r="B16" s="101"/>
      <c r="C16" s="12"/>
      <c r="D16" s="12"/>
      <c r="E16" s="12"/>
      <c r="F16" s="69"/>
      <c r="G16" s="12"/>
      <c r="H16" s="12"/>
      <c r="I16" s="12"/>
      <c r="J16" s="12"/>
    </row>
    <row r="17" spans="1:20" ht="23.25" customHeight="1">
      <c r="A17" s="359" t="s">
        <v>177</v>
      </c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</row>
    <row r="18" spans="1:20" ht="14.25">
      <c r="A18" s="102"/>
      <c r="B18" s="101"/>
      <c r="C18" s="12"/>
      <c r="D18" s="12"/>
      <c r="E18" s="12"/>
      <c r="F18" s="69"/>
      <c r="G18" s="12"/>
      <c r="H18" s="12"/>
      <c r="I18" s="12"/>
      <c r="J18" s="12"/>
      <c r="T18" t="s">
        <v>144</v>
      </c>
    </row>
    <row r="19" spans="1:20" s="105" customFormat="1" ht="45.75" customHeight="1">
      <c r="A19" s="357" t="s">
        <v>178</v>
      </c>
      <c r="B19" s="358" t="s">
        <v>12</v>
      </c>
      <c r="C19" s="357" t="s">
        <v>179</v>
      </c>
      <c r="D19" s="357"/>
      <c r="E19" s="357"/>
      <c r="F19" s="357" t="s">
        <v>180</v>
      </c>
      <c r="G19" s="357"/>
      <c r="H19" s="357"/>
      <c r="I19" s="357" t="s">
        <v>181</v>
      </c>
      <c r="J19" s="357"/>
      <c r="K19" s="357"/>
      <c r="L19" s="357" t="s">
        <v>182</v>
      </c>
      <c r="M19" s="357"/>
      <c r="N19" s="357"/>
      <c r="O19" s="357" t="s">
        <v>183</v>
      </c>
      <c r="P19" s="357"/>
      <c r="Q19" s="357"/>
      <c r="R19" s="357" t="s">
        <v>184</v>
      </c>
      <c r="S19" s="357"/>
      <c r="T19" s="357"/>
    </row>
    <row r="20" spans="1:20" s="105" customFormat="1" ht="54">
      <c r="A20" s="357"/>
      <c r="B20" s="358"/>
      <c r="C20" s="104" t="s">
        <v>185</v>
      </c>
      <c r="D20" s="104" t="s">
        <v>186</v>
      </c>
      <c r="E20" s="104" t="s">
        <v>15</v>
      </c>
      <c r="F20" s="104" t="s">
        <v>185</v>
      </c>
      <c r="G20" s="104" t="s">
        <v>186</v>
      </c>
      <c r="H20" s="104" t="s">
        <v>15</v>
      </c>
      <c r="I20" s="104" t="s">
        <v>185</v>
      </c>
      <c r="J20" s="104" t="s">
        <v>186</v>
      </c>
      <c r="K20" s="104" t="s">
        <v>15</v>
      </c>
      <c r="L20" s="104" t="s">
        <v>185</v>
      </c>
      <c r="M20" s="104" t="s">
        <v>186</v>
      </c>
      <c r="N20" s="104" t="s">
        <v>15</v>
      </c>
      <c r="O20" s="104" t="s">
        <v>185</v>
      </c>
      <c r="P20" s="104" t="s">
        <v>186</v>
      </c>
      <c r="Q20" s="104" t="s">
        <v>15</v>
      </c>
      <c r="R20" s="104" t="s">
        <v>185</v>
      </c>
      <c r="S20" s="104" t="s">
        <v>186</v>
      </c>
      <c r="T20" s="104" t="s">
        <v>15</v>
      </c>
    </row>
    <row r="21" spans="1:21" s="108" customFormat="1" ht="25.5" customHeight="1">
      <c r="A21" s="106" t="s">
        <v>167</v>
      </c>
      <c r="B21" s="90" t="s">
        <v>146</v>
      </c>
      <c r="C21" s="260">
        <f aca="true" t="shared" si="1" ref="C21:Q21">C22+C23+C24+C25+C26+C27</f>
        <v>0</v>
      </c>
      <c r="D21" s="260">
        <f t="shared" si="1"/>
        <v>0</v>
      </c>
      <c r="E21" s="260">
        <f t="shared" si="1"/>
        <v>0</v>
      </c>
      <c r="F21" s="260">
        <f t="shared" si="1"/>
        <v>0</v>
      </c>
      <c r="G21" s="260">
        <f t="shared" si="1"/>
        <v>0</v>
      </c>
      <c r="H21" s="260">
        <f t="shared" si="1"/>
        <v>0</v>
      </c>
      <c r="I21" s="260">
        <f t="shared" si="1"/>
        <v>0</v>
      </c>
      <c r="J21" s="260">
        <f t="shared" si="1"/>
        <v>120</v>
      </c>
      <c r="K21" s="260">
        <f t="shared" si="1"/>
        <v>0</v>
      </c>
      <c r="L21" s="260">
        <f t="shared" si="1"/>
        <v>0</v>
      </c>
      <c r="M21" s="260">
        <f t="shared" si="1"/>
        <v>0</v>
      </c>
      <c r="N21" s="260">
        <f t="shared" si="1"/>
        <v>0</v>
      </c>
      <c r="O21" s="260">
        <f t="shared" si="1"/>
        <v>0</v>
      </c>
      <c r="P21" s="260">
        <f t="shared" si="1"/>
        <v>0</v>
      </c>
      <c r="Q21" s="260">
        <f t="shared" si="1"/>
        <v>0</v>
      </c>
      <c r="R21" s="260">
        <f>R22+R23+R24+R25+R26+R27</f>
        <v>0</v>
      </c>
      <c r="S21" s="260">
        <f>S22+S23+S24+S25+S26+S27</f>
        <v>120</v>
      </c>
      <c r="T21" s="260">
        <f>T22+T23+T24+T25+T26+T27</f>
        <v>0</v>
      </c>
      <c r="U21"/>
    </row>
    <row r="22" spans="1:21" s="108" customFormat="1" ht="15.75">
      <c r="A22" s="109" t="s">
        <v>168</v>
      </c>
      <c r="B22" s="92" t="s">
        <v>154</v>
      </c>
      <c r="C22" s="261"/>
      <c r="D22" s="261"/>
      <c r="E22" s="261"/>
      <c r="F22" s="262"/>
      <c r="G22" s="262"/>
      <c r="H22" s="262"/>
      <c r="I22" s="262"/>
      <c r="J22" s="261"/>
      <c r="K22" s="261"/>
      <c r="L22" s="261"/>
      <c r="M22" s="261"/>
      <c r="N22" s="261"/>
      <c r="O22" s="261"/>
      <c r="P22" s="261"/>
      <c r="Q22" s="261"/>
      <c r="R22" s="260">
        <f aca="true" t="shared" si="2" ref="R22:T27">C22+F22+I22+L22+O22</f>
        <v>0</v>
      </c>
      <c r="S22" s="260">
        <f t="shared" si="2"/>
        <v>0</v>
      </c>
      <c r="T22" s="260">
        <f t="shared" si="2"/>
        <v>0</v>
      </c>
      <c r="U22"/>
    </row>
    <row r="23" spans="1:21" s="108" customFormat="1" ht="25.5">
      <c r="A23" s="109" t="s">
        <v>169</v>
      </c>
      <c r="B23" s="92" t="s">
        <v>156</v>
      </c>
      <c r="C23" s="261"/>
      <c r="D23" s="261"/>
      <c r="E23" s="261"/>
      <c r="F23" s="262"/>
      <c r="G23" s="262">
        <v>0</v>
      </c>
      <c r="H23" s="262"/>
      <c r="I23" s="262"/>
      <c r="J23" s="263">
        <v>120</v>
      </c>
      <c r="K23" s="263"/>
      <c r="L23" s="260"/>
      <c r="M23" s="260">
        <v>0</v>
      </c>
      <c r="N23" s="260"/>
      <c r="O23" s="260"/>
      <c r="P23" s="260">
        <v>0</v>
      </c>
      <c r="Q23" s="260"/>
      <c r="R23" s="260">
        <f t="shared" si="2"/>
        <v>0</v>
      </c>
      <c r="S23" s="260">
        <f t="shared" si="2"/>
        <v>120</v>
      </c>
      <c r="T23" s="260">
        <f t="shared" si="2"/>
        <v>0</v>
      </c>
      <c r="U23"/>
    </row>
    <row r="24" spans="1:21" s="108" customFormat="1" ht="25.5">
      <c r="A24" s="109" t="s">
        <v>170</v>
      </c>
      <c r="B24" s="92" t="s">
        <v>158</v>
      </c>
      <c r="C24" s="261"/>
      <c r="D24" s="261"/>
      <c r="E24" s="261"/>
      <c r="F24" s="262"/>
      <c r="G24" s="262"/>
      <c r="H24" s="262"/>
      <c r="I24" s="262"/>
      <c r="J24" s="261"/>
      <c r="K24" s="261"/>
      <c r="L24" s="261"/>
      <c r="M24" s="261"/>
      <c r="N24" s="261"/>
      <c r="O24" s="261"/>
      <c r="P24" s="261"/>
      <c r="Q24" s="261"/>
      <c r="R24" s="260">
        <f t="shared" si="2"/>
        <v>0</v>
      </c>
      <c r="S24" s="260">
        <f t="shared" si="2"/>
        <v>0</v>
      </c>
      <c r="T24" s="260">
        <f t="shared" si="2"/>
        <v>0</v>
      </c>
      <c r="U24"/>
    </row>
    <row r="25" spans="1:21" s="108" customFormat="1" ht="25.5">
      <c r="A25" s="109" t="s">
        <v>171</v>
      </c>
      <c r="B25" s="92" t="s">
        <v>172</v>
      </c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0">
        <f t="shared" si="2"/>
        <v>0</v>
      </c>
      <c r="S25" s="260">
        <f t="shared" si="2"/>
        <v>0</v>
      </c>
      <c r="T25" s="260">
        <f t="shared" si="2"/>
        <v>0</v>
      </c>
      <c r="U25"/>
    </row>
    <row r="26" spans="1:21" s="108" customFormat="1" ht="38.25">
      <c r="A26" s="109" t="s">
        <v>173</v>
      </c>
      <c r="B26" s="92" t="s">
        <v>174</v>
      </c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0">
        <f t="shared" si="2"/>
        <v>0</v>
      </c>
      <c r="S26" s="260">
        <f t="shared" si="2"/>
        <v>0</v>
      </c>
      <c r="T26" s="260">
        <f t="shared" si="2"/>
        <v>0</v>
      </c>
      <c r="U26"/>
    </row>
    <row r="27" spans="1:21" s="108" customFormat="1" ht="15.75">
      <c r="A27" s="110" t="s">
        <v>175</v>
      </c>
      <c r="B27" s="92" t="s">
        <v>176</v>
      </c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0">
        <f t="shared" si="2"/>
        <v>0</v>
      </c>
      <c r="S27" s="260">
        <f t="shared" si="2"/>
        <v>0</v>
      </c>
      <c r="T27" s="260">
        <f t="shared" si="2"/>
        <v>0</v>
      </c>
      <c r="U27"/>
    </row>
    <row r="28" spans="1:10" ht="12.75">
      <c r="A28" s="67"/>
      <c r="B28" s="111"/>
      <c r="C28" s="67"/>
      <c r="D28" s="8"/>
      <c r="E28" s="8"/>
      <c r="F28" s="10"/>
      <c r="G28" s="8"/>
      <c r="H28" s="8"/>
      <c r="I28" s="8"/>
      <c r="J28" s="8"/>
    </row>
    <row r="29" spans="1:10" ht="14.25" customHeight="1">
      <c r="A29" s="330" t="s">
        <v>364</v>
      </c>
      <c r="B29" s="330"/>
      <c r="C29" s="330"/>
      <c r="D29" s="330"/>
      <c r="E29" s="330"/>
      <c r="F29" s="330"/>
      <c r="G29" s="330"/>
      <c r="H29" s="67"/>
      <c r="I29" s="8"/>
      <c r="J29" s="8"/>
    </row>
    <row r="30" spans="1:10" ht="12.75">
      <c r="A30" s="68" t="s">
        <v>365</v>
      </c>
      <c r="B30" s="68"/>
      <c r="C30" s="69" t="s">
        <v>138</v>
      </c>
      <c r="D30" s="9"/>
      <c r="E30" s="9"/>
      <c r="F30" s="12"/>
      <c r="G30" s="9"/>
      <c r="H30" s="8"/>
      <c r="I30" s="8"/>
      <c r="J30" s="8"/>
    </row>
    <row r="31" spans="1:7" ht="12.75" customHeight="1">
      <c r="A31" s="330" t="s">
        <v>366</v>
      </c>
      <c r="B31" s="330"/>
      <c r="C31" s="330"/>
      <c r="D31" s="330"/>
      <c r="E31" s="330"/>
      <c r="F31" s="330"/>
      <c r="G31" s="330"/>
    </row>
    <row r="32" spans="1:2" ht="12.75" customHeight="1">
      <c r="A32" s="68" t="s">
        <v>365</v>
      </c>
      <c r="B32" s="68"/>
    </row>
    <row r="33" ht="12.75">
      <c r="B33" s="68"/>
    </row>
  </sheetData>
  <sheetProtection selectLockedCells="1" selectUnlockedCells="1"/>
  <mergeCells count="32">
    <mergeCell ref="B5:B8"/>
    <mergeCell ref="E5:F5"/>
    <mergeCell ref="G5:K5"/>
    <mergeCell ref="E6:F8"/>
    <mergeCell ref="G6:G8"/>
    <mergeCell ref="C6:C8"/>
    <mergeCell ref="H6:K6"/>
    <mergeCell ref="A17:T17"/>
    <mergeCell ref="E10:F10"/>
    <mergeCell ref="L19:N19"/>
    <mergeCell ref="O19:Q19"/>
    <mergeCell ref="A1:F2"/>
    <mergeCell ref="N1:T1"/>
    <mergeCell ref="N2:T2"/>
    <mergeCell ref="A3:K3"/>
    <mergeCell ref="A5:A8"/>
    <mergeCell ref="R19:T19"/>
    <mergeCell ref="A29:G29"/>
    <mergeCell ref="I19:K19"/>
    <mergeCell ref="A19:A20"/>
    <mergeCell ref="B19:B20"/>
    <mergeCell ref="C19:E19"/>
    <mergeCell ref="A31:G31"/>
    <mergeCell ref="F19:H19"/>
    <mergeCell ref="L11:O11"/>
    <mergeCell ref="E15:F15"/>
    <mergeCell ref="E9:F9"/>
    <mergeCell ref="D6:D8"/>
    <mergeCell ref="E11:F11"/>
    <mergeCell ref="E12:F12"/>
    <mergeCell ref="E13:F13"/>
    <mergeCell ref="E14:F14"/>
  </mergeCells>
  <printOptions/>
  <pageMargins left="0.3770833333333333" right="0.27847222222222223" top="0.40069444444444446" bottom="0.24305555555555555" header="0.5118055555555555" footer="0.5118055555555555"/>
  <pageSetup horizontalDpi="300" verticalDpi="3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30"/>
  <sheetViews>
    <sheetView zoomScale="90" zoomScaleNormal="90" zoomScalePageLayoutView="0" workbookViewId="0" topLeftCell="A1">
      <selection activeCell="D8" sqref="D8:D23"/>
    </sheetView>
  </sheetViews>
  <sheetFormatPr defaultColWidth="9.00390625" defaultRowHeight="12.75"/>
  <cols>
    <col min="1" max="1" width="47.25390625" style="0" customWidth="1"/>
    <col min="2" max="3" width="14.75390625" style="0" customWidth="1"/>
    <col min="4" max="4" width="16.25390625" style="0" customWidth="1"/>
    <col min="5" max="5" width="12.625" style="0" customWidth="1"/>
    <col min="6" max="6" width="10.75390625" style="0" customWidth="1"/>
    <col min="7" max="7" width="9.625" style="0" customWidth="1"/>
  </cols>
  <sheetData>
    <row r="1" spans="1:7" ht="12.75" customHeight="1">
      <c r="A1" s="112" t="s">
        <v>318</v>
      </c>
      <c r="B1" s="112"/>
      <c r="C1" s="8"/>
      <c r="D1" s="10"/>
      <c r="E1" s="83"/>
      <c r="F1" s="372" t="s">
        <v>187</v>
      </c>
      <c r="G1" s="372"/>
    </row>
    <row r="2" spans="1:7" ht="15" customHeight="1">
      <c r="A2" s="84" t="s">
        <v>188</v>
      </c>
      <c r="B2" s="84"/>
      <c r="C2" s="84"/>
      <c r="D2" s="373" t="s">
        <v>377</v>
      </c>
      <c r="E2" s="373"/>
      <c r="F2" s="373"/>
      <c r="G2" s="373"/>
    </row>
    <row r="3" spans="1:7" ht="15">
      <c r="A3" s="84"/>
      <c r="B3" s="84"/>
      <c r="C3" s="84"/>
      <c r="D3" s="114"/>
      <c r="E3" s="114"/>
      <c r="F3" s="114"/>
      <c r="G3" s="114"/>
    </row>
    <row r="4" spans="1:7" ht="14.25" customHeight="1">
      <c r="A4" s="364" t="s">
        <v>189</v>
      </c>
      <c r="B4" s="364"/>
      <c r="C4" s="364"/>
      <c r="D4" s="364"/>
      <c r="E4" s="364"/>
      <c r="F4" s="364"/>
      <c r="G4" s="364"/>
    </row>
    <row r="5" spans="1:7" ht="15">
      <c r="A5" s="86"/>
      <c r="B5" s="86"/>
      <c r="C5" s="86"/>
      <c r="D5" s="86"/>
      <c r="E5" s="85"/>
      <c r="F5" s="87"/>
      <c r="G5" s="114" t="s">
        <v>144</v>
      </c>
    </row>
    <row r="6" spans="1:7" s="116" customFormat="1" ht="33" customHeight="1">
      <c r="A6" s="374" t="s">
        <v>11</v>
      </c>
      <c r="B6" s="376" t="s">
        <v>12</v>
      </c>
      <c r="C6" s="378" t="s">
        <v>380</v>
      </c>
      <c r="D6" s="367" t="s">
        <v>190</v>
      </c>
      <c r="E6" s="367" t="s">
        <v>15</v>
      </c>
      <c r="F6" s="369" t="s">
        <v>191</v>
      </c>
      <c r="G6" s="370"/>
    </row>
    <row r="7" spans="1:7" s="116" customFormat="1" ht="15.75" customHeight="1">
      <c r="A7" s="375"/>
      <c r="B7" s="377"/>
      <c r="C7" s="379"/>
      <c r="D7" s="368"/>
      <c r="E7" s="368"/>
      <c r="F7" s="117" t="s">
        <v>192</v>
      </c>
      <c r="G7" s="117" t="s">
        <v>193</v>
      </c>
    </row>
    <row r="8" spans="1:7" s="116" customFormat="1" ht="60">
      <c r="A8" s="118" t="s">
        <v>194</v>
      </c>
      <c r="B8" s="119">
        <v>100</v>
      </c>
      <c r="C8" s="120">
        <v>7</v>
      </c>
      <c r="D8" s="120">
        <v>7</v>
      </c>
      <c r="E8" s="120">
        <v>7</v>
      </c>
      <c r="F8" s="120">
        <f>E8-C8</f>
        <v>0</v>
      </c>
      <c r="G8" s="226">
        <f>(E8*100/D8)-100</f>
        <v>0</v>
      </c>
    </row>
    <row r="9" spans="1:7" s="116" customFormat="1" ht="15">
      <c r="A9" s="122" t="s">
        <v>195</v>
      </c>
      <c r="B9" s="115">
        <v>101</v>
      </c>
      <c r="C9" s="123">
        <v>1</v>
      </c>
      <c r="D9" s="123">
        <v>2</v>
      </c>
      <c r="E9" s="123">
        <v>2</v>
      </c>
      <c r="F9" s="120">
        <f>E9-C9</f>
        <v>1</v>
      </c>
      <c r="G9" s="226">
        <f>(E9*100/C9)-100</f>
        <v>100</v>
      </c>
    </row>
    <row r="10" spans="1:7" s="116" customFormat="1" ht="15">
      <c r="A10" s="122" t="s">
        <v>196</v>
      </c>
      <c r="B10" s="115">
        <v>102</v>
      </c>
      <c r="C10" s="123">
        <v>3</v>
      </c>
      <c r="D10" s="123">
        <v>3</v>
      </c>
      <c r="E10" s="123">
        <v>3</v>
      </c>
      <c r="F10" s="120">
        <f aca="true" t="shared" si="0" ref="F10:F22">E10-C10</f>
        <v>0</v>
      </c>
      <c r="G10" s="226">
        <f aca="true" t="shared" si="1" ref="G10:G23">(E10*100/C10)-100</f>
        <v>0</v>
      </c>
    </row>
    <row r="11" spans="1:7" s="116" customFormat="1" ht="15">
      <c r="A11" s="122" t="s">
        <v>197</v>
      </c>
      <c r="B11" s="115">
        <v>103</v>
      </c>
      <c r="C11" s="123">
        <v>3</v>
      </c>
      <c r="D11" s="123">
        <v>3</v>
      </c>
      <c r="E11" s="123">
        <v>3</v>
      </c>
      <c r="F11" s="120">
        <f t="shared" si="0"/>
        <v>0</v>
      </c>
      <c r="G11" s="226">
        <f t="shared" si="1"/>
        <v>0</v>
      </c>
    </row>
    <row r="12" spans="1:7" s="116" customFormat="1" ht="15">
      <c r="A12" s="125" t="s">
        <v>198</v>
      </c>
      <c r="B12" s="126">
        <v>200</v>
      </c>
      <c r="C12" s="121">
        <f>C13+C14+C15</f>
        <v>1101.2</v>
      </c>
      <c r="D12" s="293">
        <f>D13+D14+D15</f>
        <v>1765.8000000000002</v>
      </c>
      <c r="E12" s="293">
        <f>E13+E14+E15</f>
        <v>1765.8000000000002</v>
      </c>
      <c r="F12" s="120">
        <f t="shared" si="0"/>
        <v>664.6000000000001</v>
      </c>
      <c r="G12" s="226">
        <f t="shared" si="1"/>
        <v>60.35234289865602</v>
      </c>
    </row>
    <row r="13" spans="1:7" s="116" customFormat="1" ht="15">
      <c r="A13" s="122" t="s">
        <v>195</v>
      </c>
      <c r="B13" s="115">
        <v>201</v>
      </c>
      <c r="C13" s="124">
        <v>392.5</v>
      </c>
      <c r="D13" s="294">
        <v>573.2</v>
      </c>
      <c r="E13" s="294">
        <v>573.2</v>
      </c>
      <c r="F13" s="120">
        <f t="shared" si="0"/>
        <v>180.70000000000005</v>
      </c>
      <c r="G13" s="226">
        <f t="shared" si="1"/>
        <v>46.03821656050957</v>
      </c>
    </row>
    <row r="14" spans="1:7" s="116" customFormat="1" ht="15">
      <c r="A14" s="122" t="s">
        <v>196</v>
      </c>
      <c r="B14" s="115">
        <v>202</v>
      </c>
      <c r="C14" s="124">
        <v>560.7</v>
      </c>
      <c r="D14" s="294">
        <v>765.1</v>
      </c>
      <c r="E14" s="294">
        <v>765.1</v>
      </c>
      <c r="F14" s="120">
        <f t="shared" si="0"/>
        <v>204.39999999999998</v>
      </c>
      <c r="G14" s="226">
        <f t="shared" si="1"/>
        <v>36.45443196004993</v>
      </c>
    </row>
    <row r="15" spans="1:7" s="116" customFormat="1" ht="15">
      <c r="A15" s="122" t="s">
        <v>197</v>
      </c>
      <c r="B15" s="115">
        <v>203</v>
      </c>
      <c r="C15" s="124">
        <v>148</v>
      </c>
      <c r="D15" s="294">
        <v>427.5</v>
      </c>
      <c r="E15" s="294">
        <v>427.5</v>
      </c>
      <c r="F15" s="120">
        <f t="shared" si="0"/>
        <v>279.5</v>
      </c>
      <c r="G15" s="226">
        <f t="shared" si="1"/>
        <v>188.85135135135135</v>
      </c>
    </row>
    <row r="16" spans="1:7" s="116" customFormat="1" ht="28.5">
      <c r="A16" s="125" t="s">
        <v>199</v>
      </c>
      <c r="B16" s="126">
        <v>300</v>
      </c>
      <c r="C16" s="121">
        <f>C17+C18+C19</f>
        <v>1101.2</v>
      </c>
      <c r="D16" s="293">
        <f>D17+D18+D19</f>
        <v>2154.276</v>
      </c>
      <c r="E16" s="293">
        <f>E17+E18+E19</f>
        <v>2154.276</v>
      </c>
      <c r="F16" s="120">
        <f t="shared" si="0"/>
        <v>1053.0759999999998</v>
      </c>
      <c r="G16" s="226">
        <f t="shared" si="1"/>
        <v>95.62985833636031</v>
      </c>
    </row>
    <row r="17" spans="1:7" s="116" customFormat="1" ht="15">
      <c r="A17" s="122" t="s">
        <v>195</v>
      </c>
      <c r="B17" s="115">
        <v>301</v>
      </c>
      <c r="C17" s="124">
        <v>392.5</v>
      </c>
      <c r="D17" s="294">
        <f aca="true" t="shared" si="2" ref="D17:E19">D13+(D13/100*22)</f>
        <v>699.3040000000001</v>
      </c>
      <c r="E17" s="294">
        <f t="shared" si="2"/>
        <v>699.3040000000001</v>
      </c>
      <c r="F17" s="120">
        <f t="shared" si="0"/>
        <v>306.8040000000001</v>
      </c>
      <c r="G17" s="226">
        <f t="shared" si="1"/>
        <v>78.16662420382167</v>
      </c>
    </row>
    <row r="18" spans="1:7" s="116" customFormat="1" ht="15">
      <c r="A18" s="122" t="s">
        <v>196</v>
      </c>
      <c r="B18" s="115">
        <v>302</v>
      </c>
      <c r="C18" s="124">
        <v>560.7</v>
      </c>
      <c r="D18" s="294">
        <f t="shared" si="2"/>
        <v>933.422</v>
      </c>
      <c r="E18" s="294">
        <f t="shared" si="2"/>
        <v>933.422</v>
      </c>
      <c r="F18" s="120">
        <f t="shared" si="0"/>
        <v>372.722</v>
      </c>
      <c r="G18" s="226">
        <f t="shared" si="1"/>
        <v>66.4744069912609</v>
      </c>
    </row>
    <row r="19" spans="1:7" s="116" customFormat="1" ht="15">
      <c r="A19" s="122" t="s">
        <v>197</v>
      </c>
      <c r="B19" s="115">
        <v>303</v>
      </c>
      <c r="C19" s="124">
        <v>148</v>
      </c>
      <c r="D19" s="294">
        <f t="shared" si="2"/>
        <v>521.55</v>
      </c>
      <c r="E19" s="294">
        <f t="shared" si="2"/>
        <v>521.55</v>
      </c>
      <c r="F19" s="120">
        <f t="shared" si="0"/>
        <v>373.54999999999995</v>
      </c>
      <c r="G19" s="226">
        <f t="shared" si="1"/>
        <v>252.3986486486486</v>
      </c>
    </row>
    <row r="20" spans="1:7" s="116" customFormat="1" ht="30" customHeight="1">
      <c r="A20" s="125" t="s">
        <v>200</v>
      </c>
      <c r="B20" s="126">
        <v>400</v>
      </c>
      <c r="C20" s="121">
        <v>11471.27</v>
      </c>
      <c r="D20" s="227">
        <f aca="true" t="shared" si="3" ref="D20:E23">D16/D8/12*1000</f>
        <v>25646.14285714285</v>
      </c>
      <c r="E20" s="227">
        <f t="shared" si="3"/>
        <v>25646.14285714285</v>
      </c>
      <c r="F20" s="120">
        <f>E20-C20</f>
        <v>14174.872857142851</v>
      </c>
      <c r="G20" s="226">
        <f t="shared" si="1"/>
        <v>123.56847024909055</v>
      </c>
    </row>
    <row r="21" spans="1:7" s="116" customFormat="1" ht="15">
      <c r="A21" s="122" t="s">
        <v>195</v>
      </c>
      <c r="B21" s="115">
        <v>401</v>
      </c>
      <c r="C21" s="124">
        <v>16353.9</v>
      </c>
      <c r="D21" s="124">
        <f t="shared" si="3"/>
        <v>29137.66666666667</v>
      </c>
      <c r="E21" s="124">
        <f t="shared" si="3"/>
        <v>29137.66666666667</v>
      </c>
      <c r="F21" s="120">
        <f t="shared" si="0"/>
        <v>12783.766666666672</v>
      </c>
      <c r="G21" s="226">
        <f t="shared" si="1"/>
        <v>78.16952938850471</v>
      </c>
    </row>
    <row r="22" spans="1:7" s="116" customFormat="1" ht="15">
      <c r="A22" s="122" t="s">
        <v>196</v>
      </c>
      <c r="B22" s="115">
        <v>402</v>
      </c>
      <c r="C22" s="124">
        <v>15576.08</v>
      </c>
      <c r="D22" s="124">
        <f t="shared" si="3"/>
        <v>25928.38888888889</v>
      </c>
      <c r="E22" s="124">
        <f t="shared" si="3"/>
        <v>25928.38888888889</v>
      </c>
      <c r="F22" s="120">
        <f t="shared" si="0"/>
        <v>10352.30888888889</v>
      </c>
      <c r="G22" s="226">
        <f t="shared" si="1"/>
        <v>66.46286414097057</v>
      </c>
    </row>
    <row r="23" spans="1:7" s="116" customFormat="1" ht="15">
      <c r="A23" s="122" t="s">
        <v>197</v>
      </c>
      <c r="B23" s="115">
        <v>403</v>
      </c>
      <c r="C23" s="124">
        <v>7048.13</v>
      </c>
      <c r="D23" s="124">
        <f t="shared" si="3"/>
        <v>14487.499999999998</v>
      </c>
      <c r="E23" s="124">
        <f t="shared" si="3"/>
        <v>14487.499999999998</v>
      </c>
      <c r="F23" s="120">
        <f>E23-C23</f>
        <v>7439.369999999998</v>
      </c>
      <c r="G23" s="226">
        <f t="shared" si="1"/>
        <v>105.55097593262323</v>
      </c>
    </row>
    <row r="24" spans="1:252" s="129" customFormat="1" ht="15">
      <c r="A24" s="127"/>
      <c r="B24" s="127"/>
      <c r="C24" s="128"/>
      <c r="D24" s="128"/>
      <c r="E24" s="128"/>
      <c r="F24" s="128"/>
      <c r="G24" s="128"/>
      <c r="IL24" s="130"/>
      <c r="IM24" s="130"/>
      <c r="IN24" s="131"/>
      <c r="IO24" s="131"/>
      <c r="IP24" s="131"/>
      <c r="IQ24" s="131"/>
      <c r="IR24" s="131"/>
    </row>
    <row r="25" spans="1:252" s="129" customFormat="1" ht="26.25" customHeight="1">
      <c r="A25" s="371" t="s">
        <v>201</v>
      </c>
      <c r="B25" s="371"/>
      <c r="C25" s="371"/>
      <c r="D25" s="371"/>
      <c r="E25" s="371"/>
      <c r="F25" s="371"/>
      <c r="G25" s="371"/>
      <c r="IL25" s="130"/>
      <c r="IM25" s="130"/>
      <c r="IN25" s="131"/>
      <c r="IO25" s="131"/>
      <c r="IP25" s="131"/>
      <c r="IQ25" s="131"/>
      <c r="IR25" s="131"/>
    </row>
    <row r="26" spans="1:6" ht="12.75">
      <c r="A26" s="67"/>
      <c r="B26" s="67"/>
      <c r="C26" s="8"/>
      <c r="D26" s="10"/>
      <c r="E26" s="8"/>
      <c r="F26" s="8"/>
    </row>
    <row r="27" spans="1:6" ht="14.25" customHeight="1">
      <c r="A27" s="330" t="s">
        <v>362</v>
      </c>
      <c r="B27" s="330"/>
      <c r="C27" s="330"/>
      <c r="D27" s="330"/>
      <c r="E27" s="330"/>
      <c r="F27" s="330"/>
    </row>
    <row r="28" spans="1:6" ht="10.5" customHeight="1">
      <c r="A28" s="68" t="s">
        <v>139</v>
      </c>
      <c r="B28" s="68"/>
      <c r="C28" s="69" t="s">
        <v>138</v>
      </c>
      <c r="D28" s="9"/>
      <c r="E28" s="12"/>
      <c r="F28" s="8"/>
    </row>
    <row r="29" spans="1:6" ht="12.75" customHeight="1">
      <c r="A29" s="330" t="s">
        <v>366</v>
      </c>
      <c r="B29" s="330"/>
      <c r="C29" s="330"/>
      <c r="D29" s="330"/>
      <c r="E29" s="330"/>
      <c r="F29" s="330"/>
    </row>
    <row r="30" spans="1:4" ht="12.75" customHeight="1">
      <c r="A30" s="331" t="s">
        <v>321</v>
      </c>
      <c r="B30" s="331"/>
      <c r="C30" s="331"/>
      <c r="D30" s="331"/>
    </row>
  </sheetData>
  <sheetProtection selectLockedCells="1" selectUnlockedCells="1"/>
  <mergeCells count="13">
    <mergeCell ref="F1:G1"/>
    <mergeCell ref="D2:G2"/>
    <mergeCell ref="A4:G4"/>
    <mergeCell ref="A6:A7"/>
    <mergeCell ref="B6:B7"/>
    <mergeCell ref="C6:C7"/>
    <mergeCell ref="D6:D7"/>
    <mergeCell ref="E6:E7"/>
    <mergeCell ref="F6:G6"/>
    <mergeCell ref="A25:G25"/>
    <mergeCell ref="A30:D30"/>
    <mergeCell ref="A27:F27"/>
    <mergeCell ref="A29:F29"/>
  </mergeCells>
  <printOptions horizontalCentered="1"/>
  <pageMargins left="0.39375" right="0.27569444444444446" top="0.5118055555555555" bottom="0.43333333333333335" header="0.5118055555555555" footer="0.5118055555555555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6"/>
  <sheetViews>
    <sheetView zoomScalePageLayoutView="0" workbookViewId="0" topLeftCell="A1">
      <selection activeCell="A4" sqref="A1:IV16384"/>
    </sheetView>
  </sheetViews>
  <sheetFormatPr defaultColWidth="9.00390625" defaultRowHeight="12.75"/>
  <cols>
    <col min="1" max="1" width="43.875" style="0" customWidth="1"/>
    <col min="2" max="2" width="20.25390625" style="0" customWidth="1"/>
    <col min="3" max="4" width="14.75390625" style="0" customWidth="1"/>
    <col min="5" max="5" width="18.625" style="0" customWidth="1"/>
    <col min="6" max="6" width="17.75390625" style="0" customWidth="1"/>
    <col min="7" max="7" width="19.625" style="0" customWidth="1"/>
  </cols>
  <sheetData>
    <row r="1" spans="1:7" ht="20.25" customHeight="1">
      <c r="A1" s="112" t="s">
        <v>318</v>
      </c>
      <c r="B1" s="112"/>
      <c r="C1" s="8"/>
      <c r="D1" s="10"/>
      <c r="E1" s="83"/>
      <c r="F1" s="83"/>
      <c r="G1" s="113" t="s">
        <v>202</v>
      </c>
    </row>
    <row r="2" spans="1:7" ht="15" customHeight="1">
      <c r="A2" s="84" t="s">
        <v>188</v>
      </c>
      <c r="B2" s="84"/>
      <c r="C2" s="84"/>
      <c r="D2" s="84"/>
      <c r="E2" s="373" t="s">
        <v>377</v>
      </c>
      <c r="F2" s="373"/>
      <c r="G2" s="373"/>
    </row>
    <row r="3" spans="1:7" ht="23.25" customHeight="1">
      <c r="A3" s="84"/>
      <c r="B3" s="84"/>
      <c r="C3" s="84"/>
      <c r="D3" s="84"/>
      <c r="E3" s="114"/>
      <c r="F3" s="114"/>
      <c r="G3" s="114"/>
    </row>
    <row r="4" spans="1:7" ht="14.25" customHeight="1">
      <c r="A4" s="359" t="s">
        <v>203</v>
      </c>
      <c r="B4" s="359"/>
      <c r="C4" s="359"/>
      <c r="D4" s="359"/>
      <c r="E4" s="359"/>
      <c r="F4" s="359"/>
      <c r="G4" s="359"/>
    </row>
    <row r="5" spans="1:7" ht="14.25">
      <c r="A5" s="132"/>
      <c r="B5" s="132"/>
      <c r="C5" s="132"/>
      <c r="D5" s="132"/>
      <c r="E5" s="85"/>
      <c r="F5" s="87"/>
      <c r="G5" s="87" t="s">
        <v>144</v>
      </c>
    </row>
    <row r="6" spans="1:7" s="105" customFormat="1" ht="74.25" customHeight="1">
      <c r="A6" s="103" t="s">
        <v>204</v>
      </c>
      <c r="B6" s="103" t="s">
        <v>205</v>
      </c>
      <c r="C6" s="103" t="s">
        <v>206</v>
      </c>
      <c r="D6" s="103" t="s">
        <v>207</v>
      </c>
      <c r="E6" s="103" t="s">
        <v>208</v>
      </c>
      <c r="F6" s="103" t="s">
        <v>381</v>
      </c>
      <c r="G6" s="103" t="s">
        <v>209</v>
      </c>
    </row>
    <row r="7" spans="1:7" ht="15.75">
      <c r="A7" s="133">
        <v>1</v>
      </c>
      <c r="B7" s="133">
        <v>2</v>
      </c>
      <c r="C7" s="133">
        <v>3</v>
      </c>
      <c r="D7" s="133">
        <v>4</v>
      </c>
      <c r="E7" s="133">
        <v>5</v>
      </c>
      <c r="F7" s="133">
        <v>6</v>
      </c>
      <c r="G7" s="133">
        <v>7</v>
      </c>
    </row>
    <row r="8" spans="1:7" ht="15.75">
      <c r="A8" s="134" t="s">
        <v>210</v>
      </c>
      <c r="B8" s="133" t="s">
        <v>210</v>
      </c>
      <c r="C8" s="133" t="s">
        <v>210</v>
      </c>
      <c r="D8" s="133" t="s">
        <v>210</v>
      </c>
      <c r="E8" s="133" t="s">
        <v>210</v>
      </c>
      <c r="F8" s="133" t="s">
        <v>210</v>
      </c>
      <c r="G8" s="133" t="s">
        <v>210</v>
      </c>
    </row>
    <row r="9" spans="1:7" ht="15.75">
      <c r="A9" s="134" t="s">
        <v>210</v>
      </c>
      <c r="B9" s="133" t="s">
        <v>210</v>
      </c>
      <c r="C9" s="133" t="s">
        <v>210</v>
      </c>
      <c r="D9" s="133" t="s">
        <v>210</v>
      </c>
      <c r="E9" s="133" t="s">
        <v>210</v>
      </c>
      <c r="F9" s="133" t="s">
        <v>210</v>
      </c>
      <c r="G9" s="133" t="s">
        <v>210</v>
      </c>
    </row>
    <row r="10" spans="1:7" ht="15.75">
      <c r="A10" s="134" t="s">
        <v>210</v>
      </c>
      <c r="B10" s="133" t="s">
        <v>210</v>
      </c>
      <c r="C10" s="133" t="s">
        <v>210</v>
      </c>
      <c r="D10" s="133" t="s">
        <v>210</v>
      </c>
      <c r="E10" s="133" t="s">
        <v>210</v>
      </c>
      <c r="F10" s="133" t="s">
        <v>210</v>
      </c>
      <c r="G10" s="133" t="s">
        <v>210</v>
      </c>
    </row>
    <row r="11" spans="1:7" ht="15.75">
      <c r="A11" s="134" t="s">
        <v>19</v>
      </c>
      <c r="B11" s="133" t="s">
        <v>211</v>
      </c>
      <c r="C11" s="133" t="s">
        <v>211</v>
      </c>
      <c r="D11" s="133" t="s">
        <v>211</v>
      </c>
      <c r="E11" s="133" t="s">
        <v>211</v>
      </c>
      <c r="F11" s="133" t="s">
        <v>212</v>
      </c>
      <c r="G11" s="133" t="s">
        <v>210</v>
      </c>
    </row>
    <row r="12" spans="1:7" ht="15.75">
      <c r="A12" s="135"/>
      <c r="B12" s="136"/>
      <c r="C12" s="136"/>
      <c r="D12" s="136"/>
      <c r="E12" s="136"/>
      <c r="F12" s="136"/>
      <c r="G12" s="136"/>
    </row>
    <row r="13" spans="1:7" ht="23.25" customHeight="1">
      <c r="A13" s="380" t="s">
        <v>213</v>
      </c>
      <c r="B13" s="380"/>
      <c r="C13" s="380"/>
      <c r="D13" s="380"/>
      <c r="E13" s="380"/>
      <c r="F13" s="381"/>
      <c r="G13" s="381"/>
    </row>
    <row r="14" spans="1:6" ht="47.25">
      <c r="A14" s="103" t="s">
        <v>214</v>
      </c>
      <c r="B14" s="103" t="s">
        <v>382</v>
      </c>
      <c r="C14" s="103" t="s">
        <v>215</v>
      </c>
      <c r="D14" s="103" t="s">
        <v>216</v>
      </c>
      <c r="E14" s="103" t="s">
        <v>383</v>
      </c>
      <c r="F14" s="108"/>
    </row>
    <row r="15" spans="1:6" ht="15.75">
      <c r="A15" s="107">
        <v>1</v>
      </c>
      <c r="B15" s="107">
        <v>2</v>
      </c>
      <c r="C15" s="107">
        <v>3</v>
      </c>
      <c r="D15" s="107">
        <v>4</v>
      </c>
      <c r="E15" s="107">
        <v>5</v>
      </c>
      <c r="F15" s="108"/>
    </row>
    <row r="16" spans="1:6" ht="15.75">
      <c r="A16" s="138" t="s">
        <v>217</v>
      </c>
      <c r="B16" s="107" t="s">
        <v>210</v>
      </c>
      <c r="C16" s="107" t="s">
        <v>210</v>
      </c>
      <c r="D16" s="107" t="s">
        <v>210</v>
      </c>
      <c r="E16" s="107" t="s">
        <v>210</v>
      </c>
      <c r="F16" s="108"/>
    </row>
    <row r="17" spans="1:6" ht="15.75">
      <c r="A17" s="138" t="s">
        <v>218</v>
      </c>
      <c r="B17" s="107" t="s">
        <v>210</v>
      </c>
      <c r="C17" s="107" t="s">
        <v>210</v>
      </c>
      <c r="D17" s="107" t="s">
        <v>210</v>
      </c>
      <c r="E17" s="107" t="s">
        <v>210</v>
      </c>
      <c r="F17" s="108"/>
    </row>
    <row r="18" spans="1:6" ht="15.75">
      <c r="A18" s="138" t="s">
        <v>219</v>
      </c>
      <c r="B18" s="107" t="s">
        <v>210</v>
      </c>
      <c r="C18" s="107" t="s">
        <v>210</v>
      </c>
      <c r="D18" s="107" t="s">
        <v>210</v>
      </c>
      <c r="E18" s="107" t="s">
        <v>210</v>
      </c>
      <c r="F18" s="108"/>
    </row>
    <row r="19" spans="1:6" ht="15.75">
      <c r="A19" s="138" t="s">
        <v>19</v>
      </c>
      <c r="B19" s="107" t="s">
        <v>210</v>
      </c>
      <c r="C19" s="107" t="s">
        <v>210</v>
      </c>
      <c r="D19" s="107" t="s">
        <v>210</v>
      </c>
      <c r="E19" s="107" t="s">
        <v>210</v>
      </c>
      <c r="F19" s="108"/>
    </row>
    <row r="20" spans="1:256" s="129" customFormat="1" ht="15">
      <c r="A20" s="127"/>
      <c r="B20" s="127"/>
      <c r="C20" s="128"/>
      <c r="D20" s="128"/>
      <c r="E20" s="128"/>
      <c r="F20" s="128"/>
      <c r="G20" s="128"/>
      <c r="IP20" s="130"/>
      <c r="IQ20" s="130"/>
      <c r="IR20" s="131"/>
      <c r="IS20" s="131"/>
      <c r="IT20" s="131"/>
      <c r="IU20" s="131"/>
      <c r="IV20" s="131"/>
    </row>
    <row r="21" spans="1:6" ht="12.75">
      <c r="A21" s="67"/>
      <c r="B21" s="67"/>
      <c r="C21" s="8"/>
      <c r="D21" s="10"/>
      <c r="E21" s="8"/>
      <c r="F21" s="8"/>
    </row>
    <row r="22" spans="1:6" ht="14.25" customHeight="1">
      <c r="A22" s="330" t="s">
        <v>367</v>
      </c>
      <c r="B22" s="330"/>
      <c r="C22" s="330"/>
      <c r="D22" s="330"/>
      <c r="E22" s="330"/>
      <c r="F22" s="330"/>
    </row>
    <row r="23" spans="1:6" ht="10.5" customHeight="1">
      <c r="A23" s="264" t="s">
        <v>368</v>
      </c>
      <c r="B23" s="264"/>
      <c r="C23" s="20" t="s">
        <v>138</v>
      </c>
      <c r="D23" s="12"/>
      <c r="E23" s="12"/>
      <c r="F23" s="10"/>
    </row>
    <row r="24" spans="1:6" ht="12.75" customHeight="1">
      <c r="A24" s="330" t="s">
        <v>363</v>
      </c>
      <c r="B24" s="330"/>
      <c r="C24" s="330"/>
      <c r="D24" s="330"/>
      <c r="E24" s="330"/>
      <c r="F24" s="330"/>
    </row>
    <row r="25" spans="1:6" ht="12.75" customHeight="1">
      <c r="A25" s="350" t="s">
        <v>369</v>
      </c>
      <c r="B25" s="350"/>
      <c r="C25" s="350"/>
      <c r="D25" s="350"/>
      <c r="E25" s="265"/>
      <c r="F25" s="265"/>
    </row>
    <row r="26" spans="1:6" ht="12.75">
      <c r="A26" s="265"/>
      <c r="B26" s="265"/>
      <c r="C26" s="265"/>
      <c r="D26" s="265"/>
      <c r="E26" s="265"/>
      <c r="F26" s="265"/>
    </row>
  </sheetData>
  <sheetProtection selectLockedCells="1" selectUnlockedCells="1"/>
  <mergeCells count="7">
    <mergeCell ref="A25:D25"/>
    <mergeCell ref="A13:E13"/>
    <mergeCell ref="F13:G13"/>
    <mergeCell ref="A22:F22"/>
    <mergeCell ref="A24:F24"/>
    <mergeCell ref="E2:G2"/>
    <mergeCell ref="A4:G4"/>
  </mergeCells>
  <printOptions horizontalCentered="1"/>
  <pageMargins left="0.39375" right="0.27569444444444446" top="1.18125" bottom="0.43333333333333335" header="0.5118055555555555" footer="0.5118055555555555"/>
  <pageSetup horizontalDpi="300" verticalDpi="3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BH76"/>
  <sheetViews>
    <sheetView zoomScale="80" zoomScaleNormal="80" zoomScalePageLayoutView="0" workbookViewId="0" topLeftCell="A1">
      <selection activeCell="F4" sqref="F4"/>
    </sheetView>
  </sheetViews>
  <sheetFormatPr defaultColWidth="9.00390625" defaultRowHeight="12.75"/>
  <cols>
    <col min="1" max="1" width="44.875" style="0" customWidth="1"/>
    <col min="2" max="2" width="6.25390625" style="139" customWidth="1"/>
    <col min="3" max="3" width="17.125" style="140" customWidth="1"/>
    <col min="4" max="4" width="21.25390625" style="140" customWidth="1"/>
    <col min="5" max="5" width="21.625" style="140" customWidth="1"/>
    <col min="6" max="6" width="25.75390625" style="140" customWidth="1"/>
  </cols>
  <sheetData>
    <row r="1" spans="1:6" ht="30" customHeight="1">
      <c r="A1" s="386" t="s">
        <v>220</v>
      </c>
      <c r="B1" s="386"/>
      <c r="C1" s="386"/>
      <c r="D1" s="386"/>
      <c r="E1" s="386"/>
      <c r="F1" s="386"/>
    </row>
    <row r="2" spans="1:6" s="1" customFormat="1" ht="12.75">
      <c r="A2" s="6" t="s">
        <v>3</v>
      </c>
      <c r="B2" s="12"/>
      <c r="C2" s="13"/>
      <c r="D2" s="13"/>
      <c r="E2" s="13"/>
      <c r="F2" s="13"/>
    </row>
    <row r="3" spans="1:6" s="15" customFormat="1" ht="15">
      <c r="A3" s="142" t="s">
        <v>5</v>
      </c>
      <c r="B3" s="14"/>
      <c r="C3" s="14"/>
      <c r="D3" s="14"/>
      <c r="E3" s="14"/>
      <c r="F3" s="14"/>
    </row>
    <row r="4" spans="1:6" ht="19.5" customHeight="1">
      <c r="A4" s="141"/>
      <c r="B4" s="141"/>
      <c r="C4" s="141"/>
      <c r="D4" s="141"/>
      <c r="E4" s="141"/>
      <c r="F4" s="328"/>
    </row>
    <row r="5" spans="1:6" ht="15.75" customHeight="1">
      <c r="A5" s="387" t="s">
        <v>221</v>
      </c>
      <c r="B5" s="387"/>
      <c r="C5" s="387"/>
      <c r="D5" s="387"/>
      <c r="E5" s="387"/>
      <c r="F5" s="387"/>
    </row>
    <row r="6" spans="1:6" ht="12.75" customHeight="1">
      <c r="A6" s="388" t="s">
        <v>318</v>
      </c>
      <c r="B6" s="389"/>
      <c r="C6" s="389"/>
      <c r="D6" s="389"/>
      <c r="E6" s="389"/>
      <c r="F6" s="389"/>
    </row>
    <row r="7" spans="1:6" ht="12.75" customHeight="1">
      <c r="A7" s="390" t="s">
        <v>222</v>
      </c>
      <c r="B7" s="390"/>
      <c r="C7" s="390"/>
      <c r="D7" s="390"/>
      <c r="E7" s="390"/>
      <c r="F7" s="390"/>
    </row>
    <row r="8" spans="1:6" ht="12.75" customHeight="1">
      <c r="A8" s="388" t="s">
        <v>411</v>
      </c>
      <c r="B8" s="389"/>
      <c r="C8" s="389"/>
      <c r="D8" s="389"/>
      <c r="E8" s="389"/>
      <c r="F8" s="389"/>
    </row>
    <row r="9" spans="1:6" ht="13.5" customHeight="1">
      <c r="A9" s="386" t="s">
        <v>144</v>
      </c>
      <c r="B9" s="386"/>
      <c r="C9" s="386"/>
      <c r="D9" s="386"/>
      <c r="E9" s="386"/>
      <c r="F9" s="386"/>
    </row>
    <row r="10" spans="1:6" s="146" customFormat="1" ht="12.75" customHeight="1">
      <c r="A10" s="383" t="s">
        <v>11</v>
      </c>
      <c r="B10" s="384" t="s">
        <v>223</v>
      </c>
      <c r="C10" s="145" t="s">
        <v>13</v>
      </c>
      <c r="D10" s="385" t="s">
        <v>224</v>
      </c>
      <c r="E10" s="385" t="s">
        <v>225</v>
      </c>
      <c r="F10" s="385" t="s">
        <v>226</v>
      </c>
    </row>
    <row r="11" spans="1:6" s="146" customFormat="1" ht="38.25">
      <c r="A11" s="383"/>
      <c r="B11" s="384"/>
      <c r="C11" s="145" t="s">
        <v>227</v>
      </c>
      <c r="D11" s="385"/>
      <c r="E11" s="385"/>
      <c r="F11" s="385"/>
    </row>
    <row r="12" spans="1:60" s="1" customFormat="1" ht="18" customHeight="1">
      <c r="A12" s="332" t="s">
        <v>26</v>
      </c>
      <c r="B12" s="332"/>
      <c r="C12" s="332"/>
      <c r="D12" s="332"/>
      <c r="E12" s="332"/>
      <c r="F12" s="332"/>
      <c r="BF12"/>
      <c r="BG12"/>
      <c r="BH12"/>
    </row>
    <row r="13" spans="1:60" s="1" customFormat="1" ht="18" customHeight="1">
      <c r="A13" s="332" t="s">
        <v>27</v>
      </c>
      <c r="B13" s="332"/>
      <c r="C13" s="332"/>
      <c r="D13" s="332"/>
      <c r="E13" s="332"/>
      <c r="F13" s="332"/>
      <c r="BF13"/>
      <c r="BG13"/>
      <c r="BH13"/>
    </row>
    <row r="14" spans="1:60" s="1" customFormat="1" ht="24">
      <c r="A14" s="25" t="s">
        <v>28</v>
      </c>
      <c r="B14" s="26" t="s">
        <v>29</v>
      </c>
      <c r="C14" s="326">
        <f>C15+C16+C17</f>
        <v>809</v>
      </c>
      <c r="D14" s="34">
        <f>D15+D16+D17</f>
        <v>2040</v>
      </c>
      <c r="E14" s="34">
        <f>E15+E16+E17</f>
        <v>1720.4</v>
      </c>
      <c r="F14" s="25">
        <f aca="true" t="shared" si="0" ref="F14:F43">E14-D14</f>
        <v>-319.5999999999999</v>
      </c>
      <c r="BF14"/>
      <c r="BG14"/>
      <c r="BH14"/>
    </row>
    <row r="15" spans="1:60" s="1" customFormat="1" ht="12.75">
      <c r="A15" s="27" t="s">
        <v>30</v>
      </c>
      <c r="B15" s="28" t="s">
        <v>31</v>
      </c>
      <c r="C15" s="326">
        <v>809</v>
      </c>
      <c r="D15" s="29">
        <v>2040</v>
      </c>
      <c r="E15" s="34">
        <v>1720.4</v>
      </c>
      <c r="F15" s="25">
        <f t="shared" si="0"/>
        <v>-319.5999999999999</v>
      </c>
      <c r="BF15"/>
      <c r="BG15"/>
      <c r="BH15"/>
    </row>
    <row r="16" spans="1:60" s="1" customFormat="1" ht="12.75">
      <c r="A16" s="27" t="s">
        <v>32</v>
      </c>
      <c r="B16" s="28" t="s">
        <v>33</v>
      </c>
      <c r="C16" s="34"/>
      <c r="D16" s="29"/>
      <c r="E16" s="34"/>
      <c r="F16" s="25">
        <f t="shared" si="0"/>
        <v>0</v>
      </c>
      <c r="BF16"/>
      <c r="BG16"/>
      <c r="BH16"/>
    </row>
    <row r="17" spans="1:60" s="1" customFormat="1" ht="12.75" customHeight="1">
      <c r="A17" s="27" t="s">
        <v>34</v>
      </c>
      <c r="B17" s="28" t="s">
        <v>35</v>
      </c>
      <c r="C17" s="34"/>
      <c r="D17" s="29"/>
      <c r="E17" s="34"/>
      <c r="F17" s="25">
        <f t="shared" si="0"/>
        <v>0</v>
      </c>
      <c r="BF17"/>
      <c r="BG17"/>
      <c r="BH17"/>
    </row>
    <row r="18" spans="1:60" s="1" customFormat="1" ht="12.75">
      <c r="A18" s="25" t="s">
        <v>36</v>
      </c>
      <c r="B18" s="26" t="s">
        <v>37</v>
      </c>
      <c r="C18" s="34"/>
      <c r="D18" s="29"/>
      <c r="E18" s="34"/>
      <c r="F18" s="25">
        <f t="shared" si="0"/>
        <v>0</v>
      </c>
      <c r="BF18"/>
      <c r="BG18"/>
      <c r="BH18"/>
    </row>
    <row r="19" spans="1:60" s="1" customFormat="1" ht="12.75">
      <c r="A19" s="25" t="s">
        <v>38</v>
      </c>
      <c r="B19" s="26" t="s">
        <v>39</v>
      </c>
      <c r="C19" s="34"/>
      <c r="D19" s="25"/>
      <c r="E19" s="34"/>
      <c r="F19" s="25">
        <f t="shared" si="0"/>
        <v>0</v>
      </c>
      <c r="BF19"/>
      <c r="BG19"/>
      <c r="BH19"/>
    </row>
    <row r="20" spans="1:60" s="1" customFormat="1" ht="12.75">
      <c r="A20" s="25" t="s">
        <v>40</v>
      </c>
      <c r="B20" s="26" t="s">
        <v>41</v>
      </c>
      <c r="C20" s="34"/>
      <c r="D20" s="25"/>
      <c r="E20" s="34"/>
      <c r="F20" s="25">
        <f t="shared" si="0"/>
        <v>0</v>
      </c>
      <c r="BF20"/>
      <c r="BG20"/>
      <c r="BH20"/>
    </row>
    <row r="21" spans="1:60" s="1" customFormat="1" ht="12.75">
      <c r="A21" s="25" t="s">
        <v>42</v>
      </c>
      <c r="B21" s="26" t="s">
        <v>43</v>
      </c>
      <c r="C21" s="34"/>
      <c r="D21" s="25"/>
      <c r="E21" s="34"/>
      <c r="F21" s="25">
        <f t="shared" si="0"/>
        <v>0</v>
      </c>
      <c r="BF21"/>
      <c r="BG21"/>
      <c r="BH21"/>
    </row>
    <row r="22" spans="1:60" s="1" customFormat="1" ht="12.75">
      <c r="A22" s="25" t="s">
        <v>44</v>
      </c>
      <c r="B22" s="26" t="s">
        <v>45</v>
      </c>
      <c r="C22" s="34"/>
      <c r="D22" s="25"/>
      <c r="E22" s="34"/>
      <c r="F22" s="25">
        <f t="shared" si="0"/>
        <v>0</v>
      </c>
      <c r="BF22"/>
      <c r="BG22"/>
      <c r="BH22"/>
    </row>
    <row r="23" spans="1:60" s="1" customFormat="1" ht="14.25" customHeight="1">
      <c r="A23" s="25" t="s">
        <v>46</v>
      </c>
      <c r="B23" s="26" t="s">
        <v>47</v>
      </c>
      <c r="C23" s="34">
        <v>122.6</v>
      </c>
      <c r="D23" s="25">
        <v>0</v>
      </c>
      <c r="E23" s="34">
        <v>0</v>
      </c>
      <c r="F23" s="25">
        <f t="shared" si="0"/>
        <v>0</v>
      </c>
      <c r="BF23"/>
      <c r="BG23"/>
      <c r="BH23"/>
    </row>
    <row r="24" spans="1:60" s="1" customFormat="1" ht="14.25" customHeight="1">
      <c r="A24" s="25" t="s">
        <v>48</v>
      </c>
      <c r="B24" s="26" t="s">
        <v>49</v>
      </c>
      <c r="C24" s="34"/>
      <c r="D24" s="25"/>
      <c r="E24" s="34"/>
      <c r="F24" s="25">
        <f t="shared" si="0"/>
        <v>0</v>
      </c>
      <c r="BF24"/>
      <c r="BG24"/>
      <c r="BH24"/>
    </row>
    <row r="25" spans="1:60" s="1" customFormat="1" ht="15" customHeight="1">
      <c r="A25" s="30" t="s">
        <v>394</v>
      </c>
      <c r="B25" s="26" t="s">
        <v>50</v>
      </c>
      <c r="C25" s="34">
        <v>70.1</v>
      </c>
      <c r="D25" s="25">
        <v>153.1</v>
      </c>
      <c r="E25" s="34">
        <v>161.3</v>
      </c>
      <c r="F25" s="25">
        <f t="shared" si="0"/>
        <v>8.200000000000017</v>
      </c>
      <c r="BF25"/>
      <c r="BG25"/>
      <c r="BH25"/>
    </row>
    <row r="26" spans="1:60" s="1" customFormat="1" ht="47.25">
      <c r="A26" s="31" t="s">
        <v>51</v>
      </c>
      <c r="B26" s="32" t="s">
        <v>52</v>
      </c>
      <c r="C26" s="33">
        <f>C14+C18+C19+C20+C21+C22-C23-C24-C25</f>
        <v>616.3</v>
      </c>
      <c r="D26" s="33">
        <f>D14+D18+D19+D20+D21+D22-D23-D24-D25</f>
        <v>1886.9</v>
      </c>
      <c r="E26" s="33">
        <f>E14+E18+E19+E20+E21+E22-E23-E24-E25</f>
        <v>1559.1000000000001</v>
      </c>
      <c r="F26" s="323">
        <f>E26-D26</f>
        <v>-327.79999999999995</v>
      </c>
      <c r="BF26"/>
      <c r="BG26"/>
      <c r="BH26"/>
    </row>
    <row r="27" spans="1:60" s="1" customFormat="1" ht="18" customHeight="1">
      <c r="A27" s="332" t="s">
        <v>53</v>
      </c>
      <c r="B27" s="332"/>
      <c r="C27" s="332"/>
      <c r="D27" s="332"/>
      <c r="E27" s="332"/>
      <c r="F27" s="332">
        <f t="shared" si="0"/>
        <v>0</v>
      </c>
      <c r="BF27"/>
      <c r="BG27"/>
      <c r="BH27"/>
    </row>
    <row r="28" spans="1:60" s="1" customFormat="1" ht="24">
      <c r="A28" s="147" t="s">
        <v>54</v>
      </c>
      <c r="B28" s="26" t="s">
        <v>55</v>
      </c>
      <c r="C28" s="34">
        <v>382.2</v>
      </c>
      <c r="D28" s="25">
        <v>551.8</v>
      </c>
      <c r="E28" s="34">
        <v>423</v>
      </c>
      <c r="F28" s="25">
        <f t="shared" si="0"/>
        <v>-128.79999999999995</v>
      </c>
      <c r="BF28"/>
      <c r="BG28"/>
      <c r="BH28"/>
    </row>
    <row r="29" spans="1:60" s="1" customFormat="1" ht="15" customHeight="1">
      <c r="A29" s="147" t="s">
        <v>56</v>
      </c>
      <c r="B29" s="26" t="s">
        <v>57</v>
      </c>
      <c r="C29" s="34">
        <f>SUM(C30:C38)</f>
        <v>370.9</v>
      </c>
      <c r="D29" s="25">
        <f>SUM(D30:D38)</f>
        <v>956.9</v>
      </c>
      <c r="E29" s="34">
        <f>SUM(E30:E38)</f>
        <v>455</v>
      </c>
      <c r="F29" s="25">
        <f t="shared" si="0"/>
        <v>-501.9</v>
      </c>
      <c r="BF29"/>
      <c r="BG29"/>
      <c r="BH29"/>
    </row>
    <row r="30" spans="1:60" s="1" customFormat="1" ht="15" customHeight="1">
      <c r="A30" s="148" t="s">
        <v>58</v>
      </c>
      <c r="B30" s="28" t="s">
        <v>59</v>
      </c>
      <c r="C30" s="34">
        <v>276.1</v>
      </c>
      <c r="D30" s="25">
        <v>674.8</v>
      </c>
      <c r="E30" s="34">
        <v>297.6</v>
      </c>
      <c r="F30" s="25">
        <f t="shared" si="0"/>
        <v>-377.19999999999993</v>
      </c>
      <c r="BF30"/>
      <c r="BG30"/>
      <c r="BH30"/>
    </row>
    <row r="31" spans="1:60" s="1" customFormat="1" ht="15" customHeight="1">
      <c r="A31" s="148" t="s">
        <v>60</v>
      </c>
      <c r="B31" s="28" t="s">
        <v>61</v>
      </c>
      <c r="C31" s="34">
        <v>63.9</v>
      </c>
      <c r="D31" s="25">
        <v>148.5</v>
      </c>
      <c r="E31" s="34">
        <v>65.5</v>
      </c>
      <c r="F31" s="25">
        <f t="shared" si="0"/>
        <v>-83</v>
      </c>
      <c r="BF31"/>
      <c r="BG31"/>
      <c r="BH31"/>
    </row>
    <row r="32" spans="1:60" s="1" customFormat="1" ht="24">
      <c r="A32" s="148" t="s">
        <v>62</v>
      </c>
      <c r="B32" s="28" t="s">
        <v>63</v>
      </c>
      <c r="C32" s="34"/>
      <c r="D32" s="25"/>
      <c r="E32" s="34"/>
      <c r="F32" s="25">
        <f t="shared" si="0"/>
        <v>0</v>
      </c>
      <c r="BF32"/>
      <c r="BG32"/>
      <c r="BH32"/>
    </row>
    <row r="33" spans="1:60" s="1" customFormat="1" ht="15.75" customHeight="1">
      <c r="A33" s="148" t="s">
        <v>64</v>
      </c>
      <c r="B33" s="28" t="s">
        <v>65</v>
      </c>
      <c r="C33" s="34"/>
      <c r="D33" s="25"/>
      <c r="E33" s="34"/>
      <c r="F33" s="25">
        <f t="shared" si="0"/>
        <v>0</v>
      </c>
      <c r="BF33"/>
      <c r="BG33"/>
      <c r="BH33"/>
    </row>
    <row r="34" spans="1:60" s="1" customFormat="1" ht="14.25" customHeight="1">
      <c r="A34" s="148" t="s">
        <v>66</v>
      </c>
      <c r="B34" s="28" t="s">
        <v>67</v>
      </c>
      <c r="C34" s="34"/>
      <c r="D34" s="25"/>
      <c r="E34" s="34"/>
      <c r="F34" s="25">
        <f t="shared" si="0"/>
        <v>0</v>
      </c>
      <c r="BF34"/>
      <c r="BG34"/>
      <c r="BH34"/>
    </row>
    <row r="35" spans="1:60" s="1" customFormat="1" ht="13.5" customHeight="1">
      <c r="A35" s="148" t="s">
        <v>68</v>
      </c>
      <c r="B35" s="28" t="s">
        <v>69</v>
      </c>
      <c r="C35" s="34">
        <v>1.5</v>
      </c>
      <c r="D35" s="25">
        <v>4.2</v>
      </c>
      <c r="E35" s="34">
        <v>4.7</v>
      </c>
      <c r="F35" s="25">
        <f t="shared" si="0"/>
        <v>0.5</v>
      </c>
      <c r="BF35"/>
      <c r="BG35"/>
      <c r="BH35"/>
    </row>
    <row r="36" spans="1:60" s="1" customFormat="1" ht="13.5" customHeight="1">
      <c r="A36" s="148" t="s">
        <v>70</v>
      </c>
      <c r="B36" s="28" t="s">
        <v>71</v>
      </c>
      <c r="C36" s="34"/>
      <c r="D36" s="25"/>
      <c r="E36" s="34"/>
      <c r="F36" s="25">
        <f t="shared" si="0"/>
        <v>0</v>
      </c>
      <c r="BF36"/>
      <c r="BG36"/>
      <c r="BH36"/>
    </row>
    <row r="37" spans="1:60" s="1" customFormat="1" ht="12" customHeight="1">
      <c r="A37" s="148" t="s">
        <v>72</v>
      </c>
      <c r="B37" s="28" t="s">
        <v>73</v>
      </c>
      <c r="C37" s="34"/>
      <c r="D37" s="25"/>
      <c r="E37" s="34"/>
      <c r="F37" s="25">
        <f t="shared" si="0"/>
        <v>0</v>
      </c>
      <c r="BF37"/>
      <c r="BG37"/>
      <c r="BH37"/>
    </row>
    <row r="38" spans="1:60" s="1" customFormat="1" ht="12.75" customHeight="1">
      <c r="A38" s="148" t="s">
        <v>74</v>
      </c>
      <c r="B38" s="28" t="s">
        <v>75</v>
      </c>
      <c r="C38" s="34">
        <v>29.4</v>
      </c>
      <c r="D38" s="25">
        <v>129.4</v>
      </c>
      <c r="E38" s="34">
        <v>87.2</v>
      </c>
      <c r="F38" s="25">
        <f t="shared" si="0"/>
        <v>-42.2</v>
      </c>
      <c r="BF38"/>
      <c r="BG38"/>
      <c r="BH38"/>
    </row>
    <row r="39" spans="1:60" s="1" customFormat="1" ht="13.5" customHeight="1">
      <c r="A39" s="147" t="s">
        <v>76</v>
      </c>
      <c r="B39" s="26" t="s">
        <v>77</v>
      </c>
      <c r="C39" s="34"/>
      <c r="D39" s="34"/>
      <c r="E39" s="34"/>
      <c r="F39" s="25">
        <f t="shared" si="0"/>
        <v>0</v>
      </c>
      <c r="BF39"/>
      <c r="BG39"/>
      <c r="BH39"/>
    </row>
    <row r="40" spans="1:60" s="1" customFormat="1" ht="13.5" customHeight="1">
      <c r="A40" s="147" t="s">
        <v>78</v>
      </c>
      <c r="B40" s="26" t="s">
        <v>79</v>
      </c>
      <c r="C40" s="34">
        <v>108.7</v>
      </c>
      <c r="D40" s="34">
        <v>0</v>
      </c>
      <c r="E40" s="34">
        <v>0</v>
      </c>
      <c r="F40" s="25">
        <f t="shared" si="0"/>
        <v>0</v>
      </c>
      <c r="BF40"/>
      <c r="BG40"/>
      <c r="BH40"/>
    </row>
    <row r="41" spans="1:60" s="1" customFormat="1" ht="14.25" customHeight="1">
      <c r="A41" s="147" t="s">
        <v>80</v>
      </c>
      <c r="B41" s="26" t="s">
        <v>81</v>
      </c>
      <c r="C41" s="34"/>
      <c r="D41" s="34"/>
      <c r="E41" s="34"/>
      <c r="F41" s="25">
        <f t="shared" si="0"/>
        <v>0</v>
      </c>
      <c r="BF41"/>
      <c r="BG41"/>
      <c r="BH41"/>
    </row>
    <row r="42" spans="1:60" s="1" customFormat="1" ht="12.75" customHeight="1">
      <c r="A42" s="147" t="s">
        <v>374</v>
      </c>
      <c r="B42" s="26" t="s">
        <v>82</v>
      </c>
      <c r="C42" s="34">
        <v>0</v>
      </c>
      <c r="D42" s="34">
        <v>40.8</v>
      </c>
      <c r="E42" s="34">
        <v>33.7</v>
      </c>
      <c r="F42" s="25">
        <f t="shared" si="0"/>
        <v>-7.099999999999994</v>
      </c>
      <c r="BF42"/>
      <c r="BG42"/>
      <c r="BH42"/>
    </row>
    <row r="43" spans="1:6" s="38" customFormat="1" ht="18" customHeight="1">
      <c r="A43" s="149" t="s">
        <v>83</v>
      </c>
      <c r="B43" s="36" t="s">
        <v>84</v>
      </c>
      <c r="C43" s="37">
        <f>SUM(C28,C29,C39:C42)</f>
        <v>861.8</v>
      </c>
      <c r="D43" s="37">
        <f>SUM(D28,D29,D39:D42)</f>
        <v>1549.4999999999998</v>
      </c>
      <c r="E43" s="37">
        <f>SUM(E28,E29,E39:E42)</f>
        <v>911.7</v>
      </c>
      <c r="F43" s="37">
        <f t="shared" si="0"/>
        <v>-637.7999999999997</v>
      </c>
    </row>
    <row r="44" spans="1:60" s="1" customFormat="1" ht="18" customHeight="1">
      <c r="A44" s="332" t="s">
        <v>85</v>
      </c>
      <c r="B44" s="332"/>
      <c r="C44" s="332"/>
      <c r="D44" s="332"/>
      <c r="E44" s="332"/>
      <c r="F44" s="332"/>
      <c r="BF44"/>
      <c r="BG44"/>
      <c r="BH44"/>
    </row>
    <row r="45" spans="1:60" s="1" customFormat="1" ht="18" customHeight="1">
      <c r="A45" s="150" t="s">
        <v>86</v>
      </c>
      <c r="B45" s="40" t="s">
        <v>87</v>
      </c>
      <c r="C45" s="44">
        <f>SUM(C26,-C43)</f>
        <v>-245.5</v>
      </c>
      <c r="D45" s="44">
        <f>SUM(D26,-D43)</f>
        <v>337.4000000000003</v>
      </c>
      <c r="E45" s="44">
        <f>SUM(E26,-E43)</f>
        <v>647.4000000000001</v>
      </c>
      <c r="F45" s="41">
        <f aca="true" t="shared" si="1" ref="F45:F55">E45-D45</f>
        <v>309.9999999999998</v>
      </c>
      <c r="BF45"/>
      <c r="BG45"/>
      <c r="BH45"/>
    </row>
    <row r="46" spans="1:60" s="1" customFormat="1" ht="13.5" customHeight="1">
      <c r="A46" s="151" t="s">
        <v>88</v>
      </c>
      <c r="B46" s="43" t="s">
        <v>89</v>
      </c>
      <c r="C46" s="44">
        <f>IF(C45&gt;0,C45,0)</f>
        <v>0</v>
      </c>
      <c r="D46" s="44">
        <f>IF(D45&gt;0,D45,0)</f>
        <v>337.4000000000003</v>
      </c>
      <c r="E46" s="44">
        <f>IF(E45&gt;0,E45,0)</f>
        <v>647.4000000000001</v>
      </c>
      <c r="F46" s="41">
        <f t="shared" si="1"/>
        <v>309.9999999999998</v>
      </c>
      <c r="BF46"/>
      <c r="BG46"/>
      <c r="BH46"/>
    </row>
    <row r="47" spans="1:60" s="1" customFormat="1" ht="14.25" customHeight="1">
      <c r="A47" s="151" t="s">
        <v>90</v>
      </c>
      <c r="B47" s="43" t="s">
        <v>91</v>
      </c>
      <c r="C47" s="44">
        <f>IF(C45&lt;=0,C45,0)</f>
        <v>-245.5</v>
      </c>
      <c r="D47" s="44">
        <f>IF(D45&lt;=0,D45,0)</f>
        <v>0</v>
      </c>
      <c r="E47" s="44">
        <f>IF(E45&lt;=0,E45,0)</f>
        <v>0</v>
      </c>
      <c r="F47" s="41">
        <f t="shared" si="1"/>
        <v>0</v>
      </c>
      <c r="BF47"/>
      <c r="BG47"/>
      <c r="BH47"/>
    </row>
    <row r="48" spans="1:60" s="1" customFormat="1" ht="14.25" customHeight="1">
      <c r="A48" s="151" t="s">
        <v>92</v>
      </c>
      <c r="B48" s="43" t="s">
        <v>93</v>
      </c>
      <c r="C48" s="44"/>
      <c r="D48" s="44"/>
      <c r="E48" s="44"/>
      <c r="F48" s="41">
        <f t="shared" si="1"/>
        <v>0</v>
      </c>
      <c r="BF48"/>
      <c r="BG48"/>
      <c r="BH48"/>
    </row>
    <row r="49" spans="1:60" s="1" customFormat="1" ht="14.25" customHeight="1">
      <c r="A49" s="150" t="s">
        <v>94</v>
      </c>
      <c r="B49" s="40" t="s">
        <v>95</v>
      </c>
      <c r="C49" s="44">
        <f>SUM(C45,C48)</f>
        <v>-245.5</v>
      </c>
      <c r="D49" s="44">
        <f>SUM(D45,D48)</f>
        <v>337.4000000000003</v>
      </c>
      <c r="E49" s="44">
        <f>SUM(E45,E48)</f>
        <v>647.4000000000001</v>
      </c>
      <c r="F49" s="41">
        <f t="shared" si="1"/>
        <v>309.9999999999998</v>
      </c>
      <c r="BF49"/>
      <c r="BG49"/>
      <c r="BH49"/>
    </row>
    <row r="50" spans="1:60" s="1" customFormat="1" ht="13.5" customHeight="1">
      <c r="A50" s="151" t="s">
        <v>96</v>
      </c>
      <c r="B50" s="43" t="s">
        <v>97</v>
      </c>
      <c r="C50" s="44">
        <f>IF(C49&gt;0,C49,0)</f>
        <v>0</v>
      </c>
      <c r="D50" s="44">
        <f>IF(D49&gt;0,D49,0)</f>
        <v>337.4000000000003</v>
      </c>
      <c r="E50" s="44">
        <f>IF(E49&gt;0,E49,0)</f>
        <v>647.4000000000001</v>
      </c>
      <c r="F50" s="41">
        <f t="shared" si="1"/>
        <v>309.9999999999998</v>
      </c>
      <c r="BF50"/>
      <c r="BG50"/>
      <c r="BH50"/>
    </row>
    <row r="51" spans="1:60" s="1" customFormat="1" ht="14.25" customHeight="1">
      <c r="A51" s="151" t="s">
        <v>98</v>
      </c>
      <c r="B51" s="43" t="s">
        <v>99</v>
      </c>
      <c r="C51" s="44">
        <f>IF(C49&lt;=0,C49,0)</f>
        <v>-245.5</v>
      </c>
      <c r="D51" s="44">
        <f>IF(D49&lt;=0,D49,0)</f>
        <v>0</v>
      </c>
      <c r="E51" s="44">
        <f>IF(E49&lt;=0,E49,0)</f>
        <v>0</v>
      </c>
      <c r="F51" s="41">
        <f t="shared" si="1"/>
        <v>0</v>
      </c>
      <c r="BF51"/>
      <c r="BG51"/>
      <c r="BH51"/>
    </row>
    <row r="52" spans="1:60" s="1" customFormat="1" ht="15" customHeight="1">
      <c r="A52" s="150" t="s">
        <v>100</v>
      </c>
      <c r="B52" s="40" t="s">
        <v>101</v>
      </c>
      <c r="C52" s="44">
        <v>0</v>
      </c>
      <c r="D52" s="44">
        <v>13.8</v>
      </c>
      <c r="E52" s="44">
        <v>0</v>
      </c>
      <c r="F52" s="41">
        <f t="shared" si="1"/>
        <v>-13.8</v>
      </c>
      <c r="BF52"/>
      <c r="BG52"/>
      <c r="BH52"/>
    </row>
    <row r="53" spans="1:60" s="1" customFormat="1" ht="18" customHeight="1">
      <c r="A53" s="150" t="s">
        <v>102</v>
      </c>
      <c r="B53" s="46" t="s">
        <v>103</v>
      </c>
      <c r="C53" s="44">
        <f>SUM(C49,-C52)</f>
        <v>-245.5</v>
      </c>
      <c r="D53" s="44">
        <f>SUM(D49,-D52)</f>
        <v>323.6000000000003</v>
      </c>
      <c r="E53" s="44">
        <f>SUM(E49,-E52)</f>
        <v>647.4000000000001</v>
      </c>
      <c r="F53" s="41">
        <f t="shared" si="1"/>
        <v>323.7999999999998</v>
      </c>
      <c r="BF53"/>
      <c r="BG53"/>
      <c r="BH53"/>
    </row>
    <row r="54" spans="1:60" s="1" customFormat="1" ht="15.75" customHeight="1">
      <c r="A54" s="152" t="s">
        <v>104</v>
      </c>
      <c r="B54" s="47" t="s">
        <v>105</v>
      </c>
      <c r="C54" s="153">
        <f>IF(C53&gt;0,C53,0)</f>
        <v>0</v>
      </c>
      <c r="D54" s="153">
        <f>IF(D53&gt;0,D53,0)</f>
        <v>323.6000000000003</v>
      </c>
      <c r="E54" s="153">
        <f>IF(E53&gt;0,E53,0)</f>
        <v>647.4000000000001</v>
      </c>
      <c r="F54" s="41">
        <f t="shared" si="1"/>
        <v>323.7999999999998</v>
      </c>
      <c r="BF54"/>
      <c r="BG54"/>
      <c r="BH54"/>
    </row>
    <row r="55" spans="1:60" s="1" customFormat="1" ht="14.25" customHeight="1">
      <c r="A55" s="152" t="s">
        <v>98</v>
      </c>
      <c r="B55" s="47" t="s">
        <v>106</v>
      </c>
      <c r="C55" s="153">
        <f>IF(C53&lt;=0,C53,0)</f>
        <v>-245.5</v>
      </c>
      <c r="D55" s="153">
        <f>IF(D53&lt;=0,D53,0)</f>
        <v>0</v>
      </c>
      <c r="E55" s="153">
        <f>IF(E53&lt;=0,E53,0)</f>
        <v>0</v>
      </c>
      <c r="F55" s="41">
        <f t="shared" si="1"/>
        <v>0</v>
      </c>
      <c r="BF55"/>
      <c r="BG55"/>
      <c r="BH55"/>
    </row>
    <row r="56" spans="1:60" s="154" customFormat="1" ht="18" customHeight="1">
      <c r="A56" s="333" t="s">
        <v>107</v>
      </c>
      <c r="B56" s="333"/>
      <c r="C56" s="333"/>
      <c r="D56" s="333"/>
      <c r="E56" s="333"/>
      <c r="F56" s="333"/>
      <c r="BF56" s="155"/>
      <c r="BG56" s="155"/>
      <c r="BH56" s="155"/>
    </row>
    <row r="57" spans="1:60" s="1" customFormat="1" ht="27" customHeight="1">
      <c r="A57" s="156" t="s">
        <v>108</v>
      </c>
      <c r="B57" s="49" t="s">
        <v>109</v>
      </c>
      <c r="C57" s="50">
        <f>SUM(C58:C61)</f>
        <v>301.4</v>
      </c>
      <c r="D57" s="51">
        <f>SUM(D58:D61)</f>
        <v>125.2</v>
      </c>
      <c r="E57" s="50">
        <f>SUM(E58:E61)</f>
        <v>307</v>
      </c>
      <c r="F57" s="51">
        <f aca="true" t="shared" si="2" ref="F57:F72">E57-D57</f>
        <v>181.8</v>
      </c>
      <c r="BF57"/>
      <c r="BG57"/>
      <c r="BH57"/>
    </row>
    <row r="58" spans="1:60" s="1" customFormat="1" ht="15.75" customHeight="1">
      <c r="A58" s="157" t="s">
        <v>110</v>
      </c>
      <c r="B58" s="53" t="s">
        <v>111</v>
      </c>
      <c r="C58" s="54">
        <v>0</v>
      </c>
      <c r="D58" s="77">
        <v>0</v>
      </c>
      <c r="E58" s="54">
        <v>29</v>
      </c>
      <c r="F58" s="55">
        <f t="shared" si="2"/>
        <v>29</v>
      </c>
      <c r="BF58"/>
      <c r="BG58"/>
      <c r="BH58"/>
    </row>
    <row r="59" spans="1:60" s="1" customFormat="1" ht="24" customHeight="1">
      <c r="A59" s="157" t="s">
        <v>112</v>
      </c>
      <c r="B59" s="53" t="s">
        <v>113</v>
      </c>
      <c r="C59" s="54">
        <v>122.6</v>
      </c>
      <c r="D59" s="225">
        <v>0</v>
      </c>
      <c r="E59" s="54">
        <v>0</v>
      </c>
      <c r="F59" s="55">
        <f t="shared" si="2"/>
        <v>0</v>
      </c>
      <c r="BF59"/>
      <c r="BG59"/>
      <c r="BH59"/>
    </row>
    <row r="60" spans="1:60" s="1" customFormat="1" ht="24" customHeight="1">
      <c r="A60" s="157" t="s">
        <v>114</v>
      </c>
      <c r="B60" s="53" t="s">
        <v>115</v>
      </c>
      <c r="C60" s="54"/>
      <c r="D60" s="56"/>
      <c r="E60" s="54"/>
      <c r="F60" s="55">
        <f t="shared" si="2"/>
        <v>0</v>
      </c>
      <c r="BF60"/>
      <c r="BG60"/>
      <c r="BH60"/>
    </row>
    <row r="61" spans="1:60" s="1" customFormat="1" ht="15" customHeight="1">
      <c r="A61" s="157" t="s">
        <v>116</v>
      </c>
      <c r="B61" s="53" t="s">
        <v>117</v>
      </c>
      <c r="C61" s="54">
        <v>178.8</v>
      </c>
      <c r="D61" s="56">
        <v>125.2</v>
      </c>
      <c r="E61" s="54">
        <v>278</v>
      </c>
      <c r="F61" s="55">
        <f t="shared" si="2"/>
        <v>152.8</v>
      </c>
      <c r="BF61"/>
      <c r="BG61"/>
      <c r="BH61"/>
    </row>
    <row r="62" spans="1:60" s="1" customFormat="1" ht="15" customHeight="1">
      <c r="A62" s="301" t="s">
        <v>375</v>
      </c>
      <c r="B62" s="59" t="s">
        <v>119</v>
      </c>
      <c r="C62" s="54">
        <v>0</v>
      </c>
      <c r="D62" s="56">
        <v>40.8</v>
      </c>
      <c r="E62" s="54">
        <v>32</v>
      </c>
      <c r="F62" s="55">
        <f t="shared" si="2"/>
        <v>-8.799999999999997</v>
      </c>
      <c r="BF62"/>
      <c r="BG62"/>
      <c r="BH62"/>
    </row>
    <row r="63" spans="1:60" s="1" customFormat="1" ht="22.5" customHeight="1">
      <c r="A63" s="58" t="s">
        <v>118</v>
      </c>
      <c r="B63" s="59" t="s">
        <v>376</v>
      </c>
      <c r="C63" s="54">
        <v>0</v>
      </c>
      <c r="D63" s="56">
        <v>84.4</v>
      </c>
      <c r="E63" s="54">
        <v>78</v>
      </c>
      <c r="F63" s="55">
        <f t="shared" si="2"/>
        <v>-6.400000000000006</v>
      </c>
      <c r="BF63"/>
      <c r="BG63"/>
      <c r="BH63"/>
    </row>
    <row r="64" spans="1:60" s="1" customFormat="1" ht="16.5" customHeight="1">
      <c r="A64" s="158" t="s">
        <v>120</v>
      </c>
      <c r="B64" s="49" t="s">
        <v>121</v>
      </c>
      <c r="C64" s="50">
        <v>117.3</v>
      </c>
      <c r="D64" s="73">
        <v>195</v>
      </c>
      <c r="E64" s="50">
        <v>116.9</v>
      </c>
      <c r="F64" s="61">
        <f t="shared" si="2"/>
        <v>-78.1</v>
      </c>
      <c r="BF64"/>
      <c r="BG64"/>
      <c r="BH64"/>
    </row>
    <row r="65" spans="1:60" s="1" customFormat="1" ht="25.5">
      <c r="A65" s="156" t="s">
        <v>122</v>
      </c>
      <c r="B65" s="49" t="s">
        <v>123</v>
      </c>
      <c r="C65" s="50">
        <f>C66+C70</f>
        <v>0</v>
      </c>
      <c r="D65" s="50">
        <f>D66+D70</f>
        <v>0</v>
      </c>
      <c r="E65" s="50">
        <f>E66+E70</f>
        <v>0</v>
      </c>
      <c r="F65" s="61">
        <f t="shared" si="2"/>
        <v>0</v>
      </c>
      <c r="BF65"/>
      <c r="BG65"/>
      <c r="BH65"/>
    </row>
    <row r="66" spans="1:60" s="1" customFormat="1" ht="24" customHeight="1">
      <c r="A66" s="159" t="s">
        <v>124</v>
      </c>
      <c r="B66" s="63" t="s">
        <v>125</v>
      </c>
      <c r="C66" s="64">
        <f>C67+C68+C69</f>
        <v>0</v>
      </c>
      <c r="D66" s="64">
        <f>D67+D68+D69</f>
        <v>0</v>
      </c>
      <c r="E66" s="64">
        <f>E67+E68+E69</f>
        <v>0</v>
      </c>
      <c r="F66" s="25">
        <f t="shared" si="2"/>
        <v>0</v>
      </c>
      <c r="BF66"/>
      <c r="BG66"/>
      <c r="BH66"/>
    </row>
    <row r="67" spans="1:60" s="1" customFormat="1" ht="15.75" customHeight="1">
      <c r="A67" s="160" t="s">
        <v>126</v>
      </c>
      <c r="B67" s="53" t="s">
        <v>127</v>
      </c>
      <c r="C67" s="54"/>
      <c r="D67" s="54"/>
      <c r="E67" s="54"/>
      <c r="F67" s="25">
        <f t="shared" si="2"/>
        <v>0</v>
      </c>
      <c r="BF67"/>
      <c r="BG67"/>
      <c r="BH67"/>
    </row>
    <row r="68" spans="1:60" s="1" customFormat="1" ht="15" customHeight="1">
      <c r="A68" s="160" t="s">
        <v>128</v>
      </c>
      <c r="B68" s="53" t="s">
        <v>129</v>
      </c>
      <c r="C68" s="54"/>
      <c r="D68" s="54"/>
      <c r="E68" s="54"/>
      <c r="F68" s="25">
        <f t="shared" si="2"/>
        <v>0</v>
      </c>
      <c r="BF68"/>
      <c r="BG68"/>
      <c r="BH68"/>
    </row>
    <row r="69" spans="1:60" s="1" customFormat="1" ht="14.25" customHeight="1">
      <c r="A69" s="160" t="s">
        <v>130</v>
      </c>
      <c r="B69" s="53" t="s">
        <v>131</v>
      </c>
      <c r="C69" s="54"/>
      <c r="D69" s="54"/>
      <c r="E69" s="54"/>
      <c r="F69" s="25">
        <f t="shared" si="2"/>
        <v>0</v>
      </c>
      <c r="BF69"/>
      <c r="BG69"/>
      <c r="BH69"/>
    </row>
    <row r="70" spans="1:60" s="1" customFormat="1" ht="14.25" customHeight="1">
      <c r="A70" s="159" t="s">
        <v>132</v>
      </c>
      <c r="B70" s="63" t="s">
        <v>133</v>
      </c>
      <c r="C70" s="64">
        <f>C71+C72</f>
        <v>0</v>
      </c>
      <c r="D70" s="64">
        <f>D71+D72</f>
        <v>0</v>
      </c>
      <c r="E70" s="64">
        <f>E71+E72</f>
        <v>0</v>
      </c>
      <c r="F70" s="25">
        <f t="shared" si="2"/>
        <v>0</v>
      </c>
      <c r="BF70"/>
      <c r="BG70"/>
      <c r="BH70"/>
    </row>
    <row r="71" spans="1:60" s="1" customFormat="1" ht="24">
      <c r="A71" s="160" t="s">
        <v>134</v>
      </c>
      <c r="B71" s="53" t="s">
        <v>135</v>
      </c>
      <c r="C71" s="54"/>
      <c r="D71" s="54"/>
      <c r="E71" s="54"/>
      <c r="F71" s="25">
        <f t="shared" si="2"/>
        <v>0</v>
      </c>
      <c r="BF71"/>
      <c r="BG71"/>
      <c r="BH71"/>
    </row>
    <row r="72" spans="1:60" s="1" customFormat="1" ht="14.25" customHeight="1">
      <c r="A72" s="160" t="s">
        <v>136</v>
      </c>
      <c r="B72" s="53" t="s">
        <v>137</v>
      </c>
      <c r="C72" s="54"/>
      <c r="D72" s="54"/>
      <c r="E72" s="54"/>
      <c r="F72" s="25">
        <f t="shared" si="2"/>
        <v>0</v>
      </c>
      <c r="BF72"/>
      <c r="BG72"/>
      <c r="BH72"/>
    </row>
    <row r="73" spans="1:60" s="1" customFormat="1" ht="20.25" customHeight="1">
      <c r="A73" s="330" t="s">
        <v>352</v>
      </c>
      <c r="B73" s="330"/>
      <c r="C73" s="330"/>
      <c r="D73" s="330"/>
      <c r="E73" s="330"/>
      <c r="F73" s="330"/>
      <c r="BF73"/>
      <c r="BG73"/>
      <c r="BH73"/>
    </row>
    <row r="74" spans="1:60" s="1" customFormat="1" ht="12" customHeight="1">
      <c r="A74" s="68" t="s">
        <v>139</v>
      </c>
      <c r="B74" s="68"/>
      <c r="C74" s="69" t="s">
        <v>138</v>
      </c>
      <c r="D74" s="9"/>
      <c r="E74" s="9"/>
      <c r="F74" s="12"/>
      <c r="BF74"/>
      <c r="BG74"/>
      <c r="BH74"/>
    </row>
    <row r="75" spans="1:60" s="1" customFormat="1" ht="13.5" customHeight="1">
      <c r="A75" s="330" t="s">
        <v>329</v>
      </c>
      <c r="B75" s="330"/>
      <c r="C75" s="330"/>
      <c r="D75" s="330"/>
      <c r="E75" s="330"/>
      <c r="F75" s="330"/>
      <c r="BF75"/>
      <c r="BG75"/>
      <c r="BH75"/>
    </row>
    <row r="76" spans="1:60" s="1" customFormat="1" ht="10.5" customHeight="1">
      <c r="A76" s="68" t="s">
        <v>140</v>
      </c>
      <c r="B76" s="68"/>
      <c r="C76" s="382"/>
      <c r="D76" s="382"/>
      <c r="E76"/>
      <c r="F76"/>
      <c r="BF76"/>
      <c r="BG76"/>
      <c r="BH76"/>
    </row>
    <row r="77" ht="12.75" customHeight="1"/>
    <row r="78" ht="12.75" customHeight="1"/>
    <row r="79" ht="12.75" customHeight="1"/>
  </sheetData>
  <sheetProtection selectLockedCells="1" selectUnlockedCells="1"/>
  <mergeCells count="19">
    <mergeCell ref="A1:F1"/>
    <mergeCell ref="A5:F5"/>
    <mergeCell ref="A6:F6"/>
    <mergeCell ref="A7:F7"/>
    <mergeCell ref="A8:F8"/>
    <mergeCell ref="A9:F9"/>
    <mergeCell ref="A10:A11"/>
    <mergeCell ref="B10:B11"/>
    <mergeCell ref="D10:D11"/>
    <mergeCell ref="E10:E11"/>
    <mergeCell ref="F10:F11"/>
    <mergeCell ref="A12:F12"/>
    <mergeCell ref="C76:D76"/>
    <mergeCell ref="A13:F13"/>
    <mergeCell ref="A27:F27"/>
    <mergeCell ref="A44:F44"/>
    <mergeCell ref="A56:F56"/>
    <mergeCell ref="A73:F73"/>
    <mergeCell ref="A75:F75"/>
  </mergeCells>
  <printOptions/>
  <pageMargins left="0.7874015748031497" right="0.2755905511811024" top="0.7874015748031497" bottom="0.5905511811023623" header="0" footer="0"/>
  <pageSetup fitToHeight="2" fitToWidth="1" horizontalDpi="300" verticalDpi="300" orientation="portrait" paperSize="9" scale="68" r:id="rId1"/>
  <rowBreaks count="2" manualBreakCount="2">
    <brk id="26" max="255" man="1"/>
    <brk id="5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">
      <selection activeCell="A4" sqref="A4"/>
    </sheetView>
  </sheetViews>
  <sheetFormatPr defaultColWidth="8.875" defaultRowHeight="12.75"/>
  <cols>
    <col min="1" max="1" width="34.75390625" style="233" customWidth="1"/>
    <col min="2" max="2" width="7.25390625" style="161" customWidth="1"/>
    <col min="3" max="3" width="19.625" style="233" customWidth="1"/>
    <col min="4" max="4" width="19.75390625" style="233" customWidth="1"/>
    <col min="5" max="5" width="19.25390625" style="233" customWidth="1"/>
    <col min="6" max="6" width="19.75390625" style="233" customWidth="1"/>
    <col min="7" max="16384" width="8.875" style="233" customWidth="1"/>
  </cols>
  <sheetData>
    <row r="2" spans="1:6" ht="12.75" customHeight="1">
      <c r="A2" s="394" t="s">
        <v>324</v>
      </c>
      <c r="B2" s="394"/>
      <c r="C2" s="394"/>
      <c r="D2" s="394"/>
      <c r="E2" s="394"/>
      <c r="F2" s="394"/>
    </row>
    <row r="3" spans="1:6" ht="12.75" customHeight="1">
      <c r="A3" s="232"/>
      <c r="B3" s="163"/>
      <c r="C3" s="232"/>
      <c r="D3" s="395" t="s">
        <v>228</v>
      </c>
      <c r="E3" s="395"/>
      <c r="F3" s="395"/>
    </row>
    <row r="4" spans="1:6" ht="14.25">
      <c r="A4" s="329"/>
      <c r="B4" s="163"/>
      <c r="C4" s="232"/>
      <c r="D4" s="228"/>
      <c r="E4" s="228"/>
      <c r="F4" s="228"/>
    </row>
    <row r="5" spans="1:6" ht="14.25" customHeight="1">
      <c r="A5" s="396" t="s">
        <v>229</v>
      </c>
      <c r="B5" s="396"/>
      <c r="C5" s="396"/>
      <c r="D5" s="396"/>
      <c r="E5" s="396"/>
      <c r="F5" s="396"/>
    </row>
    <row r="6" spans="1:6" ht="12.75" customHeight="1">
      <c r="A6" s="397"/>
      <c r="B6" s="397"/>
      <c r="C6" s="397"/>
      <c r="D6" s="397"/>
      <c r="E6" s="397"/>
      <c r="F6" s="397"/>
    </row>
    <row r="7" spans="1:6" ht="12.75" customHeight="1">
      <c r="A7" s="398" t="s">
        <v>411</v>
      </c>
      <c r="B7" s="390"/>
      <c r="C7" s="390"/>
      <c r="D7" s="390"/>
      <c r="E7" s="390"/>
      <c r="F7" s="390"/>
    </row>
    <row r="8" spans="1:6" ht="13.5" customHeight="1">
      <c r="A8" s="395" t="s">
        <v>230</v>
      </c>
      <c r="B8" s="395"/>
      <c r="C8" s="395"/>
      <c r="D8" s="395"/>
      <c r="E8" s="395"/>
      <c r="F8" s="395"/>
    </row>
    <row r="9" spans="1:6" ht="12.75" customHeight="1">
      <c r="A9" s="392" t="s">
        <v>231</v>
      </c>
      <c r="B9" s="393" t="s">
        <v>223</v>
      </c>
      <c r="C9" s="164" t="s">
        <v>13</v>
      </c>
      <c r="D9" s="392" t="s">
        <v>224</v>
      </c>
      <c r="E9" s="392" t="s">
        <v>225</v>
      </c>
      <c r="F9" s="392" t="s">
        <v>226</v>
      </c>
    </row>
    <row r="10" spans="1:6" ht="25.5">
      <c r="A10" s="392"/>
      <c r="B10" s="393"/>
      <c r="C10" s="164" t="s">
        <v>227</v>
      </c>
      <c r="D10" s="392"/>
      <c r="E10" s="392"/>
      <c r="F10" s="392"/>
    </row>
    <row r="11" spans="1:6" s="234" customFormat="1" ht="26.25" customHeight="1">
      <c r="A11" s="165" t="s">
        <v>145</v>
      </c>
      <c r="B11" s="166" t="s">
        <v>146</v>
      </c>
      <c r="C11" s="167">
        <f>SUM(C12:C14)</f>
        <v>3.7</v>
      </c>
      <c r="D11" s="167">
        <f>SUM(D12:D14)</f>
        <v>18</v>
      </c>
      <c r="E11" s="167">
        <f>SUM(E12:E14)</f>
        <v>11.8</v>
      </c>
      <c r="F11" s="167">
        <f aca="true" t="shared" si="0" ref="F11:F19">E11-D11</f>
        <v>-6.199999999999999</v>
      </c>
    </row>
    <row r="12" spans="1:6" ht="27" customHeight="1">
      <c r="A12" s="168" t="s">
        <v>147</v>
      </c>
      <c r="B12" s="169" t="s">
        <v>148</v>
      </c>
      <c r="C12" s="170">
        <v>0</v>
      </c>
      <c r="D12" s="170">
        <v>2</v>
      </c>
      <c r="E12" s="170">
        <v>0</v>
      </c>
      <c r="F12" s="170">
        <f t="shared" si="0"/>
        <v>-2</v>
      </c>
    </row>
    <row r="13" spans="1:6" ht="21" customHeight="1">
      <c r="A13" s="168" t="s">
        <v>149</v>
      </c>
      <c r="B13" s="169" t="s">
        <v>150</v>
      </c>
      <c r="C13" s="170">
        <v>3.7</v>
      </c>
      <c r="D13" s="170">
        <v>6</v>
      </c>
      <c r="E13" s="170">
        <v>11.8</v>
      </c>
      <c r="F13" s="170">
        <f t="shared" si="0"/>
        <v>5.800000000000001</v>
      </c>
    </row>
    <row r="14" spans="1:6" ht="21" customHeight="1">
      <c r="A14" s="168" t="s">
        <v>151</v>
      </c>
      <c r="B14" s="169" t="s">
        <v>152</v>
      </c>
      <c r="C14" s="170"/>
      <c r="D14" s="170">
        <v>10</v>
      </c>
      <c r="E14" s="170"/>
      <c r="F14" s="170">
        <f t="shared" si="0"/>
        <v>-10</v>
      </c>
    </row>
    <row r="15" spans="1:6" s="234" customFormat="1" ht="21.75" customHeight="1">
      <c r="A15" s="165" t="s">
        <v>153</v>
      </c>
      <c r="B15" s="166" t="s">
        <v>154</v>
      </c>
      <c r="C15" s="167">
        <v>538.6</v>
      </c>
      <c r="D15" s="167">
        <v>875.5</v>
      </c>
      <c r="E15" s="167">
        <v>550.1</v>
      </c>
      <c r="F15" s="167">
        <f t="shared" si="0"/>
        <v>-325.4</v>
      </c>
    </row>
    <row r="16" spans="1:6" s="234" customFormat="1" ht="31.5" customHeight="1">
      <c r="A16" s="165" t="s">
        <v>155</v>
      </c>
      <c r="B16" s="166" t="s">
        <v>156</v>
      </c>
      <c r="C16" s="167">
        <v>117.3</v>
      </c>
      <c r="D16" s="167">
        <v>192.8</v>
      </c>
      <c r="E16" s="167">
        <v>113.9</v>
      </c>
      <c r="F16" s="167">
        <f t="shared" si="0"/>
        <v>-78.9</v>
      </c>
    </row>
    <row r="17" spans="1:6" s="234" customFormat="1" ht="20.25" customHeight="1">
      <c r="A17" s="165" t="s">
        <v>157</v>
      </c>
      <c r="B17" s="166" t="s">
        <v>158</v>
      </c>
      <c r="C17" s="167">
        <v>30</v>
      </c>
      <c r="D17" s="167">
        <v>70.4</v>
      </c>
      <c r="E17" s="167">
        <v>30.2</v>
      </c>
      <c r="F17" s="167">
        <f t="shared" si="0"/>
        <v>-40.2</v>
      </c>
    </row>
    <row r="18" spans="1:6" s="234" customFormat="1" ht="27.75" customHeight="1">
      <c r="A18" s="165" t="s">
        <v>159</v>
      </c>
      <c r="B18" s="166" t="s">
        <v>160</v>
      </c>
      <c r="C18" s="167">
        <v>172.2</v>
      </c>
      <c r="D18" s="167">
        <v>392.8</v>
      </c>
      <c r="E18" s="167">
        <v>205.9</v>
      </c>
      <c r="F18" s="167">
        <f t="shared" si="0"/>
        <v>-186.9</v>
      </c>
    </row>
    <row r="19" spans="1:6" ht="20.25" customHeight="1">
      <c r="A19" s="78" t="s">
        <v>161</v>
      </c>
      <c r="B19" s="79" t="s">
        <v>162</v>
      </c>
      <c r="C19" s="171">
        <f>SUM(C11,C15:C18)</f>
        <v>861.8</v>
      </c>
      <c r="D19" s="171">
        <f>SUM(D11,D15:D18)</f>
        <v>1549.5</v>
      </c>
      <c r="E19" s="171">
        <f>SUM(E11,E15:E18)</f>
        <v>911.9</v>
      </c>
      <c r="F19" s="171">
        <f t="shared" si="0"/>
        <v>-637.6</v>
      </c>
    </row>
    <row r="21" spans="1:10" ht="20.25" customHeight="1">
      <c r="A21" s="235"/>
      <c r="B21" s="172"/>
      <c r="C21" s="235"/>
      <c r="D21" s="235"/>
      <c r="E21" s="235"/>
      <c r="F21" s="235"/>
      <c r="G21" s="235"/>
      <c r="H21" s="235"/>
      <c r="I21" s="235"/>
      <c r="J21" s="235"/>
    </row>
    <row r="22" spans="1:10" ht="12.75" customHeight="1">
      <c r="A22" s="391" t="s">
        <v>352</v>
      </c>
      <c r="B22" s="391"/>
      <c r="C22" s="391"/>
      <c r="D22" s="391"/>
      <c r="E22" s="391"/>
      <c r="F22" s="391"/>
      <c r="G22" s="391"/>
      <c r="H22" s="236"/>
      <c r="I22" s="236"/>
      <c r="J22" s="236"/>
    </row>
    <row r="23" spans="1:10" ht="12.75">
      <c r="A23" s="237"/>
      <c r="B23" s="173" t="s">
        <v>163</v>
      </c>
      <c r="C23" s="237" t="s">
        <v>138</v>
      </c>
      <c r="D23" s="238"/>
      <c r="E23" s="238"/>
      <c r="F23" s="239"/>
      <c r="G23" s="238"/>
      <c r="H23" s="236"/>
      <c r="I23" s="236"/>
      <c r="J23" s="236"/>
    </row>
    <row r="24" spans="1:10" ht="12.75">
      <c r="A24" s="240"/>
      <c r="B24" s="174"/>
      <c r="C24" s="236"/>
      <c r="D24" s="236"/>
      <c r="E24" s="236"/>
      <c r="F24" s="241"/>
      <c r="G24" s="236"/>
      <c r="H24" s="236"/>
      <c r="I24" s="236"/>
      <c r="J24" s="236"/>
    </row>
    <row r="25" spans="1:7" ht="12.75" customHeight="1">
      <c r="A25" s="391" t="s">
        <v>322</v>
      </c>
      <c r="B25" s="391"/>
      <c r="C25" s="391"/>
      <c r="D25" s="391"/>
      <c r="E25" s="391"/>
      <c r="F25" s="391"/>
      <c r="G25" s="391"/>
    </row>
    <row r="26" spans="2:4" ht="14.25">
      <c r="B26" s="173" t="s">
        <v>163</v>
      </c>
      <c r="D26" s="329"/>
    </row>
    <row r="27" ht="12.75">
      <c r="B27" s="155"/>
    </row>
  </sheetData>
  <sheetProtection selectLockedCells="1" selectUnlockedCells="1"/>
  <mergeCells count="13">
    <mergeCell ref="A2:F2"/>
    <mergeCell ref="D3:F3"/>
    <mergeCell ref="A5:F5"/>
    <mergeCell ref="A6:F6"/>
    <mergeCell ref="A7:F7"/>
    <mergeCell ref="A8:F8"/>
    <mergeCell ref="A25:G25"/>
    <mergeCell ref="A9:A10"/>
    <mergeCell ref="B9:B10"/>
    <mergeCell ref="D9:D10"/>
    <mergeCell ref="E9:E10"/>
    <mergeCell ref="F9:F10"/>
    <mergeCell ref="A22:G22"/>
  </mergeCells>
  <printOptions horizontalCentered="1"/>
  <pageMargins left="0.7479166666666667" right="0.7479166666666667" top="1.18125" bottom="0.393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6"/>
  <sheetViews>
    <sheetView zoomScale="70" zoomScaleNormal="70" zoomScalePageLayoutView="0" workbookViewId="0" topLeftCell="A10">
      <selection activeCell="A8" sqref="A8:F8"/>
    </sheetView>
  </sheetViews>
  <sheetFormatPr defaultColWidth="9.00390625" defaultRowHeight="12.75"/>
  <cols>
    <col min="1" max="1" width="37.875" style="0" customWidth="1"/>
    <col min="2" max="2" width="9.75390625" style="0" customWidth="1"/>
    <col min="3" max="3" width="12.625" style="0" customWidth="1"/>
    <col min="4" max="4" width="9.875" style="0" customWidth="1"/>
    <col min="5" max="5" width="10.125" style="0" customWidth="1"/>
    <col min="6" max="6" width="11.625" style="0" customWidth="1"/>
    <col min="7" max="7" width="9.75390625" style="0" customWidth="1"/>
    <col min="8" max="8" width="9.875" style="0" customWidth="1"/>
    <col min="9" max="9" width="11.625" style="0" customWidth="1"/>
    <col min="10" max="10" width="9.75390625" style="0" customWidth="1"/>
    <col min="11" max="11" width="10.25390625" style="0" customWidth="1"/>
    <col min="12" max="12" width="11.625" style="0" customWidth="1"/>
    <col min="13" max="13" width="10.625" style="0" customWidth="1"/>
    <col min="14" max="14" width="10.25390625" style="0" customWidth="1"/>
    <col min="15" max="15" width="11.625" style="0" customWidth="1"/>
    <col min="16" max="16" width="9.75390625" style="0" customWidth="1"/>
    <col min="17" max="17" width="9.875" style="0" customWidth="1"/>
    <col min="18" max="18" width="11.625" style="0" customWidth="1"/>
    <col min="19" max="19" width="9.75390625" style="0" customWidth="1"/>
    <col min="20" max="20" width="10.625" style="0" customWidth="1"/>
  </cols>
  <sheetData>
    <row r="1" spans="1:7" ht="12.75">
      <c r="A1" s="418"/>
      <c r="B1" s="418"/>
      <c r="C1" s="418"/>
      <c r="D1" s="418"/>
      <c r="E1" s="418"/>
      <c r="F1" s="418"/>
      <c r="G1" s="175"/>
    </row>
    <row r="2" spans="1:20" ht="12.75" customHeight="1">
      <c r="A2" s="176" t="s">
        <v>232</v>
      </c>
      <c r="B2" s="176"/>
      <c r="C2" s="176"/>
      <c r="D2" s="419"/>
      <c r="E2" s="419"/>
      <c r="F2" s="419"/>
      <c r="G2" s="176"/>
      <c r="S2" s="361" t="s">
        <v>233</v>
      </c>
      <c r="T2" s="361"/>
    </row>
    <row r="3" spans="1:20" ht="12.75" customHeight="1">
      <c r="A3" s="389" t="s">
        <v>325</v>
      </c>
      <c r="B3" s="389"/>
      <c r="C3" s="162"/>
      <c r="D3" s="386"/>
      <c r="E3" s="386"/>
      <c r="F3" s="386"/>
      <c r="G3" s="176"/>
      <c r="P3" s="363" t="s">
        <v>234</v>
      </c>
      <c r="Q3" s="363"/>
      <c r="R3" s="363"/>
      <c r="S3" s="363"/>
      <c r="T3" s="363"/>
    </row>
    <row r="4" spans="1:20" ht="12.75">
      <c r="A4" s="143"/>
      <c r="B4" s="143"/>
      <c r="C4" s="162"/>
      <c r="D4" s="141"/>
      <c r="E4" s="141"/>
      <c r="F4" s="141"/>
      <c r="G4" s="176"/>
      <c r="P4" s="177"/>
      <c r="Q4" s="177"/>
      <c r="R4" s="177"/>
      <c r="S4" s="177"/>
      <c r="T4" s="177"/>
    </row>
    <row r="5" spans="1:7" ht="14.25" customHeight="1">
      <c r="A5" s="410" t="s">
        <v>235</v>
      </c>
      <c r="B5" s="410"/>
      <c r="C5" s="410"/>
      <c r="D5" s="410"/>
      <c r="E5" s="410"/>
      <c r="F5" s="410"/>
      <c r="G5" s="175"/>
    </row>
    <row r="6" spans="1:7" ht="12.75" customHeight="1">
      <c r="A6" s="389"/>
      <c r="B6" s="389"/>
      <c r="C6" s="389"/>
      <c r="D6" s="389"/>
      <c r="E6" s="389"/>
      <c r="F6" s="389"/>
      <c r="G6" s="389"/>
    </row>
    <row r="7" spans="1:7" ht="12.75" customHeight="1">
      <c r="A7" s="398" t="s">
        <v>411</v>
      </c>
      <c r="B7" s="398"/>
      <c r="C7" s="398"/>
      <c r="D7" s="398"/>
      <c r="E7" s="398"/>
      <c r="F7" s="398"/>
      <c r="G7" s="144"/>
    </row>
    <row r="8" spans="1:7" ht="13.5" thickBot="1">
      <c r="A8" s="411" t="s">
        <v>230</v>
      </c>
      <c r="B8" s="411"/>
      <c r="C8" s="411"/>
      <c r="D8" s="411"/>
      <c r="E8" s="411"/>
      <c r="F8" s="411"/>
      <c r="G8" s="175"/>
    </row>
    <row r="9" spans="1:7" ht="27" customHeight="1">
      <c r="A9" s="412" t="s">
        <v>11</v>
      </c>
      <c r="B9" s="414" t="s">
        <v>223</v>
      </c>
      <c r="C9" s="178" t="s">
        <v>13</v>
      </c>
      <c r="D9" s="414" t="s">
        <v>224</v>
      </c>
      <c r="E9" s="414" t="s">
        <v>225</v>
      </c>
      <c r="F9" s="416" t="s">
        <v>226</v>
      </c>
      <c r="G9" s="175"/>
    </row>
    <row r="10" spans="1:7" ht="34.5" customHeight="1">
      <c r="A10" s="413"/>
      <c r="B10" s="415"/>
      <c r="C10" s="164" t="s">
        <v>227</v>
      </c>
      <c r="D10" s="415"/>
      <c r="E10" s="415"/>
      <c r="F10" s="417"/>
      <c r="G10" s="175"/>
    </row>
    <row r="11" spans="1:7" ht="12.75" customHeight="1">
      <c r="A11" s="179" t="s">
        <v>236</v>
      </c>
      <c r="B11" s="180" t="s">
        <v>237</v>
      </c>
      <c r="C11" s="181">
        <f>SUM(C12:C17)</f>
        <v>0</v>
      </c>
      <c r="D11" s="181">
        <f>SUM(D12:D17)</f>
        <v>0</v>
      </c>
      <c r="E11" s="181">
        <f>SUM(E12:E17)</f>
        <v>0</v>
      </c>
      <c r="F11" s="182">
        <f>SUM(F12:F17)</f>
        <v>0</v>
      </c>
      <c r="G11" s="175"/>
    </row>
    <row r="12" spans="1:7" ht="18" customHeight="1">
      <c r="A12" s="183" t="s">
        <v>238</v>
      </c>
      <c r="B12" s="184" t="s">
        <v>239</v>
      </c>
      <c r="C12" s="185"/>
      <c r="D12" s="185"/>
      <c r="E12" s="185"/>
      <c r="F12" s="186"/>
      <c r="G12" s="175"/>
    </row>
    <row r="13" spans="1:7" ht="18" customHeight="1">
      <c r="A13" s="183" t="s">
        <v>240</v>
      </c>
      <c r="B13" s="184" t="s">
        <v>241</v>
      </c>
      <c r="C13" s="185"/>
      <c r="D13" s="185"/>
      <c r="E13" s="185"/>
      <c r="F13" s="186"/>
      <c r="G13" s="175"/>
    </row>
    <row r="14" spans="1:7" ht="26.25" customHeight="1">
      <c r="A14" s="183" t="s">
        <v>242</v>
      </c>
      <c r="B14" s="184" t="s">
        <v>243</v>
      </c>
      <c r="C14" s="185"/>
      <c r="D14" s="185"/>
      <c r="E14" s="185"/>
      <c r="F14" s="186"/>
      <c r="G14" s="175"/>
    </row>
    <row r="15" spans="1:7" ht="28.5" customHeight="1">
      <c r="A15" s="183" t="s">
        <v>244</v>
      </c>
      <c r="B15" s="184" t="s">
        <v>160</v>
      </c>
      <c r="C15" s="185"/>
      <c r="D15" s="185"/>
      <c r="E15" s="185"/>
      <c r="F15" s="186"/>
      <c r="G15" s="175"/>
    </row>
    <row r="16" spans="1:7" ht="38.25" customHeight="1">
      <c r="A16" s="183" t="s">
        <v>245</v>
      </c>
      <c r="B16" s="184" t="s">
        <v>162</v>
      </c>
      <c r="C16" s="185"/>
      <c r="D16" s="185"/>
      <c r="E16" s="185"/>
      <c r="F16" s="186"/>
      <c r="G16" s="175"/>
    </row>
    <row r="17" spans="1:7" ht="21.75" customHeight="1" thickBot="1">
      <c r="A17" s="187" t="s">
        <v>246</v>
      </c>
      <c r="B17" s="188" t="s">
        <v>176</v>
      </c>
      <c r="C17" s="189"/>
      <c r="D17" s="189"/>
      <c r="E17" s="189"/>
      <c r="F17" s="190"/>
      <c r="G17" s="175"/>
    </row>
    <row r="18" spans="1:7" ht="12.75">
      <c r="A18" s="191"/>
      <c r="B18" s="192"/>
      <c r="C18" s="193"/>
      <c r="D18" s="193"/>
      <c r="E18" s="193"/>
      <c r="F18" s="193"/>
      <c r="G18" s="175"/>
    </row>
    <row r="19" spans="1:20" ht="23.25" customHeight="1">
      <c r="A19" s="399" t="s">
        <v>177</v>
      </c>
      <c r="B19" s="399"/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</row>
    <row r="20" spans="1:20" ht="14.25">
      <c r="A20" s="102"/>
      <c r="B20" s="101"/>
      <c r="C20" s="12"/>
      <c r="D20" s="12"/>
      <c r="E20" s="12"/>
      <c r="F20" s="69"/>
      <c r="G20" s="12"/>
      <c r="H20" s="12"/>
      <c r="I20" s="12"/>
      <c r="J20" s="12"/>
      <c r="R20" s="194"/>
      <c r="S20" s="194"/>
      <c r="T20" s="195" t="s">
        <v>230</v>
      </c>
    </row>
    <row r="21" spans="1:21" s="198" customFormat="1" ht="45.75" customHeight="1">
      <c r="A21" s="400" t="s">
        <v>178</v>
      </c>
      <c r="B21" s="402" t="s">
        <v>12</v>
      </c>
      <c r="C21" s="404" t="s">
        <v>179</v>
      </c>
      <c r="D21" s="405"/>
      <c r="E21" s="406"/>
      <c r="F21" s="404" t="s">
        <v>180</v>
      </c>
      <c r="G21" s="405"/>
      <c r="H21" s="406"/>
      <c r="I21" s="404" t="s">
        <v>181</v>
      </c>
      <c r="J21" s="405"/>
      <c r="K21" s="406"/>
      <c r="L21" s="404" t="s">
        <v>182</v>
      </c>
      <c r="M21" s="405"/>
      <c r="N21" s="406"/>
      <c r="O21" s="404" t="s">
        <v>183</v>
      </c>
      <c r="P21" s="405"/>
      <c r="Q21" s="406"/>
      <c r="R21" s="407" t="s">
        <v>184</v>
      </c>
      <c r="S21" s="408"/>
      <c r="T21" s="409"/>
      <c r="U21" s="197"/>
    </row>
    <row r="22" spans="1:21" s="198" customFormat="1" ht="81">
      <c r="A22" s="401"/>
      <c r="B22" s="403"/>
      <c r="C22" s="104" t="s">
        <v>247</v>
      </c>
      <c r="D22" s="199" t="s">
        <v>224</v>
      </c>
      <c r="E22" s="199" t="s">
        <v>225</v>
      </c>
      <c r="F22" s="104" t="s">
        <v>247</v>
      </c>
      <c r="G22" s="199" t="s">
        <v>224</v>
      </c>
      <c r="H22" s="199" t="s">
        <v>225</v>
      </c>
      <c r="I22" s="104" t="s">
        <v>247</v>
      </c>
      <c r="J22" s="199" t="s">
        <v>224</v>
      </c>
      <c r="K22" s="199" t="s">
        <v>225</v>
      </c>
      <c r="L22" s="104" t="s">
        <v>247</v>
      </c>
      <c r="M22" s="199" t="s">
        <v>224</v>
      </c>
      <c r="N22" s="199" t="s">
        <v>225</v>
      </c>
      <c r="O22" s="104" t="s">
        <v>247</v>
      </c>
      <c r="P22" s="199" t="s">
        <v>224</v>
      </c>
      <c r="Q22" s="199" t="s">
        <v>225</v>
      </c>
      <c r="R22" s="104" t="s">
        <v>247</v>
      </c>
      <c r="S22" s="199" t="s">
        <v>224</v>
      </c>
      <c r="T22" s="199" t="s">
        <v>225</v>
      </c>
      <c r="U22" s="197"/>
    </row>
    <row r="23" spans="1:21" s="204" customFormat="1" ht="25.5" customHeight="1">
      <c r="A23" s="200" t="s">
        <v>167</v>
      </c>
      <c r="B23" s="201" t="s">
        <v>146</v>
      </c>
      <c r="C23" s="196"/>
      <c r="D23" s="196"/>
      <c r="E23" s="196"/>
      <c r="F23" s="202"/>
      <c r="G23" s="202"/>
      <c r="H23" s="202"/>
      <c r="I23" s="202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203"/>
    </row>
    <row r="24" spans="1:21" s="204" customFormat="1" ht="12.75">
      <c r="A24" s="205" t="s">
        <v>168</v>
      </c>
      <c r="B24" s="206" t="s">
        <v>154</v>
      </c>
      <c r="C24" s="196"/>
      <c r="D24" s="196"/>
      <c r="E24" s="196"/>
      <c r="F24" s="202"/>
      <c r="G24" s="202"/>
      <c r="H24" s="202"/>
      <c r="I24" s="202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203"/>
    </row>
    <row r="25" spans="1:21" s="204" customFormat="1" ht="25.5">
      <c r="A25" s="205" t="s">
        <v>169</v>
      </c>
      <c r="B25" s="206" t="s">
        <v>156</v>
      </c>
      <c r="C25" s="196"/>
      <c r="D25" s="196"/>
      <c r="E25" s="196"/>
      <c r="F25" s="202"/>
      <c r="G25" s="202"/>
      <c r="H25" s="202"/>
      <c r="I25" s="202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203"/>
    </row>
    <row r="26" spans="1:21" s="204" customFormat="1" ht="25.5">
      <c r="A26" s="205" t="s">
        <v>170</v>
      </c>
      <c r="B26" s="206" t="s">
        <v>158</v>
      </c>
      <c r="C26" s="196"/>
      <c r="D26" s="196"/>
      <c r="E26" s="196"/>
      <c r="F26" s="202"/>
      <c r="G26" s="202"/>
      <c r="H26" s="202"/>
      <c r="I26" s="202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203"/>
    </row>
    <row r="27" spans="1:21" s="204" customFormat="1" ht="25.5">
      <c r="A27" s="205" t="s">
        <v>171</v>
      </c>
      <c r="B27" s="206" t="s">
        <v>172</v>
      </c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3"/>
    </row>
    <row r="28" spans="1:21" s="204" customFormat="1" ht="38.25">
      <c r="A28" s="205" t="s">
        <v>173</v>
      </c>
      <c r="B28" s="206" t="s">
        <v>174</v>
      </c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3"/>
    </row>
    <row r="29" spans="1:21" s="204" customFormat="1" ht="12.75">
      <c r="A29" s="207" t="s">
        <v>246</v>
      </c>
      <c r="B29" s="206" t="s">
        <v>176</v>
      </c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3"/>
    </row>
    <row r="30" spans="1:10" ht="12.75">
      <c r="A30" s="67"/>
      <c r="B30" s="111"/>
      <c r="C30" s="67"/>
      <c r="D30" s="8"/>
      <c r="E30" s="8"/>
      <c r="F30" s="10"/>
      <c r="G30" s="8"/>
      <c r="H30" s="8"/>
      <c r="I30" s="8"/>
      <c r="J30" s="8"/>
    </row>
    <row r="31" spans="1:10" ht="12.75">
      <c r="A31" s="67"/>
      <c r="B31" s="111"/>
      <c r="C31" s="67"/>
      <c r="D31" s="8"/>
      <c r="E31" s="8"/>
      <c r="F31" s="10"/>
      <c r="G31" s="8"/>
      <c r="H31" s="8"/>
      <c r="I31" s="8"/>
      <c r="J31" s="8"/>
    </row>
    <row r="32" spans="1:10" ht="14.25" customHeight="1">
      <c r="A32" s="330" t="s">
        <v>353</v>
      </c>
      <c r="B32" s="330"/>
      <c r="C32" s="330"/>
      <c r="D32" s="330"/>
      <c r="E32" s="330"/>
      <c r="F32" s="330"/>
      <c r="G32" s="330"/>
      <c r="H32" s="67"/>
      <c r="I32" s="8"/>
      <c r="J32" s="8"/>
    </row>
    <row r="33" spans="1:10" ht="12.75">
      <c r="A33" s="69"/>
      <c r="B33" s="68" t="s">
        <v>163</v>
      </c>
      <c r="C33" s="69" t="s">
        <v>138</v>
      </c>
      <c r="D33" s="9"/>
      <c r="E33" s="9"/>
      <c r="F33" s="12"/>
      <c r="G33" s="9"/>
      <c r="H33" s="8"/>
      <c r="I33" s="8"/>
      <c r="J33" s="8"/>
    </row>
    <row r="34" spans="1:7" ht="12.75">
      <c r="A34" s="70"/>
      <c r="B34" s="7"/>
      <c r="C34" s="8"/>
      <c r="D34" s="8"/>
      <c r="E34" s="8"/>
      <c r="F34" s="10"/>
      <c r="G34" s="8"/>
    </row>
    <row r="35" spans="1:7" ht="12.75" customHeight="1">
      <c r="A35" s="330" t="s">
        <v>322</v>
      </c>
      <c r="B35" s="330"/>
      <c r="C35" s="330"/>
      <c r="D35" s="330"/>
      <c r="E35" s="330"/>
      <c r="F35" s="330"/>
      <c r="G35" s="330"/>
    </row>
    <row r="36" ht="12.75">
      <c r="B36" s="68" t="s">
        <v>163</v>
      </c>
    </row>
  </sheetData>
  <sheetProtection selectLockedCells="1" selectUnlockedCells="1"/>
  <mergeCells count="26">
    <mergeCell ref="A1:F1"/>
    <mergeCell ref="D2:F2"/>
    <mergeCell ref="S2:T2"/>
    <mergeCell ref="A3:B3"/>
    <mergeCell ref="D3:F3"/>
    <mergeCell ref="P3:T3"/>
    <mergeCell ref="R21:T21"/>
    <mergeCell ref="A5:F5"/>
    <mergeCell ref="A6:G6"/>
    <mergeCell ref="A7:F7"/>
    <mergeCell ref="A8:F8"/>
    <mergeCell ref="A9:A10"/>
    <mergeCell ref="B9:B10"/>
    <mergeCell ref="D9:D10"/>
    <mergeCell ref="E9:E10"/>
    <mergeCell ref="F9:F10"/>
    <mergeCell ref="A32:G32"/>
    <mergeCell ref="A35:G35"/>
    <mergeCell ref="A19:T19"/>
    <mergeCell ref="A21:A22"/>
    <mergeCell ref="B21:B22"/>
    <mergeCell ref="C21:E21"/>
    <mergeCell ref="F21:H21"/>
    <mergeCell ref="I21:K21"/>
    <mergeCell ref="L21:N21"/>
    <mergeCell ref="O21:Q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36"/>
  <sheetViews>
    <sheetView zoomScale="80" zoomScaleNormal="80" zoomScalePageLayoutView="0" workbookViewId="0" topLeftCell="A1">
      <selection activeCell="A5" sqref="A5:G5"/>
    </sheetView>
  </sheetViews>
  <sheetFormatPr defaultColWidth="9.00390625" defaultRowHeight="12.75"/>
  <cols>
    <col min="1" max="1" width="47.25390625" style="0" customWidth="1"/>
    <col min="2" max="3" width="14.75390625" style="0" customWidth="1"/>
    <col min="4" max="4" width="16.25390625" style="0" customWidth="1"/>
    <col min="5" max="5" width="17.25390625" style="0" customWidth="1"/>
    <col min="6" max="6" width="11.25390625" style="0" customWidth="1"/>
  </cols>
  <sheetData>
    <row r="1" spans="1:7" ht="21.75" customHeight="1">
      <c r="A1" s="112" t="s">
        <v>326</v>
      </c>
      <c r="B1" s="112"/>
      <c r="C1" s="8"/>
      <c r="D1" s="10"/>
      <c r="E1" s="372" t="s">
        <v>248</v>
      </c>
      <c r="F1" s="372"/>
      <c r="G1" s="372"/>
    </row>
    <row r="2" spans="1:7" ht="14.25" customHeight="1">
      <c r="A2" s="85" t="s">
        <v>188</v>
      </c>
      <c r="B2" s="85"/>
      <c r="C2" s="85"/>
      <c r="D2" s="386" t="s">
        <v>234</v>
      </c>
      <c r="E2" s="386"/>
      <c r="F2" s="386"/>
      <c r="G2" s="386"/>
    </row>
    <row r="3" spans="1:6" ht="14.25">
      <c r="A3" s="85"/>
      <c r="B3" s="85"/>
      <c r="C3" s="85"/>
      <c r="D3" s="85"/>
      <c r="E3" s="141"/>
      <c r="F3" s="85"/>
    </row>
    <row r="4" spans="1:7" ht="14.25" customHeight="1">
      <c r="A4" s="364" t="s">
        <v>189</v>
      </c>
      <c r="B4" s="364"/>
      <c r="C4" s="364"/>
      <c r="D4" s="364"/>
      <c r="E4" s="364"/>
      <c r="F4" s="364"/>
      <c r="G4" s="364"/>
    </row>
    <row r="5" spans="1:7" ht="14.25" customHeight="1">
      <c r="A5" s="364" t="s">
        <v>411</v>
      </c>
      <c r="B5" s="364"/>
      <c r="C5" s="364"/>
      <c r="D5" s="364"/>
      <c r="E5" s="364"/>
      <c r="F5" s="364"/>
      <c r="G5" s="364"/>
    </row>
    <row r="6" spans="1:7" ht="14.25" customHeight="1">
      <c r="A6" s="423"/>
      <c r="B6" s="423"/>
      <c r="C6" s="423"/>
      <c r="D6" s="423"/>
      <c r="E6" s="85"/>
      <c r="F6" s="424" t="s">
        <v>144</v>
      </c>
      <c r="G6" s="424"/>
    </row>
    <row r="7" spans="1:7" s="116" customFormat="1" ht="33.75" customHeight="1">
      <c r="A7" s="420" t="s">
        <v>11</v>
      </c>
      <c r="B7" s="358" t="s">
        <v>12</v>
      </c>
      <c r="C7" s="421" t="s">
        <v>384</v>
      </c>
      <c r="D7" s="421" t="s">
        <v>190</v>
      </c>
      <c r="E7" s="422" t="s">
        <v>249</v>
      </c>
      <c r="F7" s="421" t="s">
        <v>250</v>
      </c>
      <c r="G7" s="421"/>
    </row>
    <row r="8" spans="1:7" s="116" customFormat="1" ht="15.75" customHeight="1">
      <c r="A8" s="420"/>
      <c r="B8" s="358"/>
      <c r="C8" s="421"/>
      <c r="D8" s="421"/>
      <c r="E8" s="421"/>
      <c r="F8" s="117" t="s">
        <v>192</v>
      </c>
      <c r="G8" s="117" t="s">
        <v>193</v>
      </c>
    </row>
    <row r="9" spans="1:7" s="116" customFormat="1" ht="60">
      <c r="A9" s="118" t="s">
        <v>194</v>
      </c>
      <c r="B9" s="119">
        <v>100</v>
      </c>
      <c r="C9" s="120">
        <v>7</v>
      </c>
      <c r="D9" s="120">
        <v>7</v>
      </c>
      <c r="E9" s="120"/>
      <c r="F9" s="120"/>
      <c r="G9" s="226"/>
    </row>
    <row r="10" spans="1:7" s="116" customFormat="1" ht="18" customHeight="1">
      <c r="A10" s="122" t="s">
        <v>195</v>
      </c>
      <c r="B10" s="115">
        <v>101</v>
      </c>
      <c r="C10" s="123">
        <v>2</v>
      </c>
      <c r="D10" s="123">
        <v>2</v>
      </c>
      <c r="E10" s="123"/>
      <c r="F10" s="120"/>
      <c r="G10" s="226"/>
    </row>
    <row r="11" spans="1:7" s="116" customFormat="1" ht="18" customHeight="1">
      <c r="A11" s="122" t="s">
        <v>196</v>
      </c>
      <c r="B11" s="115">
        <v>102</v>
      </c>
      <c r="C11" s="123">
        <v>3</v>
      </c>
      <c r="D11" s="123">
        <v>3</v>
      </c>
      <c r="E11" s="123"/>
      <c r="F11" s="120"/>
      <c r="G11" s="226"/>
    </row>
    <row r="12" spans="1:7" s="116" customFormat="1" ht="18" customHeight="1">
      <c r="A12" s="122" t="s">
        <v>197</v>
      </c>
      <c r="B12" s="115">
        <v>103</v>
      </c>
      <c r="C12" s="123">
        <v>3</v>
      </c>
      <c r="D12" s="123">
        <v>3</v>
      </c>
      <c r="E12" s="123"/>
      <c r="F12" s="120"/>
      <c r="G12" s="226"/>
    </row>
    <row r="13" spans="1:7" s="116" customFormat="1" ht="18" customHeight="1">
      <c r="A13" s="125" t="s">
        <v>198</v>
      </c>
      <c r="B13" s="126">
        <v>200</v>
      </c>
      <c r="C13" s="121">
        <f>C14+C15+C16</f>
        <v>1485.9</v>
      </c>
      <c r="D13" s="293">
        <f>D14+D15+D16</f>
        <v>1765.8000000000002</v>
      </c>
      <c r="E13" s="121"/>
      <c r="F13" s="120"/>
      <c r="G13" s="226"/>
    </row>
    <row r="14" spans="1:7" s="116" customFormat="1" ht="18" customHeight="1">
      <c r="A14" s="122" t="s">
        <v>195</v>
      </c>
      <c r="B14" s="115">
        <v>201</v>
      </c>
      <c r="C14" s="124">
        <v>436.6</v>
      </c>
      <c r="D14" s="294">
        <v>573.2</v>
      </c>
      <c r="E14" s="124"/>
      <c r="F14" s="120"/>
      <c r="G14" s="226"/>
    </row>
    <row r="15" spans="1:7" s="116" customFormat="1" ht="18" customHeight="1">
      <c r="A15" s="122" t="s">
        <v>196</v>
      </c>
      <c r="B15" s="115">
        <v>202</v>
      </c>
      <c r="C15" s="124">
        <v>733.3</v>
      </c>
      <c r="D15" s="294">
        <v>765.1</v>
      </c>
      <c r="E15" s="124"/>
      <c r="F15" s="120"/>
      <c r="G15" s="226"/>
    </row>
    <row r="16" spans="1:7" s="116" customFormat="1" ht="18" customHeight="1">
      <c r="A16" s="122" t="s">
        <v>197</v>
      </c>
      <c r="B16" s="115">
        <v>203</v>
      </c>
      <c r="C16" s="124">
        <v>316</v>
      </c>
      <c r="D16" s="294">
        <v>427.5</v>
      </c>
      <c r="E16" s="124"/>
      <c r="F16" s="120"/>
      <c r="G16" s="226"/>
    </row>
    <row r="17" spans="1:7" s="116" customFormat="1" ht="27" customHeight="1">
      <c r="A17" s="125" t="s">
        <v>199</v>
      </c>
      <c r="B17" s="126">
        <v>300</v>
      </c>
      <c r="C17" s="121">
        <f>C18+C19+C20</f>
        <v>1485.9</v>
      </c>
      <c r="D17" s="293">
        <f>D18+D19+D20</f>
        <v>2154.276</v>
      </c>
      <c r="E17" s="121"/>
      <c r="F17" s="120"/>
      <c r="G17" s="226"/>
    </row>
    <row r="18" spans="1:7" s="116" customFormat="1" ht="18" customHeight="1">
      <c r="A18" s="122" t="s">
        <v>195</v>
      </c>
      <c r="B18" s="115">
        <v>301</v>
      </c>
      <c r="C18" s="124">
        <v>436.6</v>
      </c>
      <c r="D18" s="294">
        <f>D14+(D14/100*22)</f>
        <v>699.3040000000001</v>
      </c>
      <c r="E18" s="124"/>
      <c r="F18" s="120"/>
      <c r="G18" s="226"/>
    </row>
    <row r="19" spans="1:7" s="116" customFormat="1" ht="18" customHeight="1">
      <c r="A19" s="122" t="s">
        <v>196</v>
      </c>
      <c r="B19" s="115">
        <v>302</v>
      </c>
      <c r="C19" s="124">
        <v>733.3</v>
      </c>
      <c r="D19" s="294">
        <f>D15+(D15/100*22)</f>
        <v>933.422</v>
      </c>
      <c r="E19" s="124"/>
      <c r="F19" s="120"/>
      <c r="G19" s="226"/>
    </row>
    <row r="20" spans="1:7" s="116" customFormat="1" ht="18" customHeight="1">
      <c r="A20" s="122" t="s">
        <v>197</v>
      </c>
      <c r="B20" s="115">
        <v>303</v>
      </c>
      <c r="C20" s="124">
        <v>316</v>
      </c>
      <c r="D20" s="294">
        <f>D16+(D16/100*22)</f>
        <v>521.55</v>
      </c>
      <c r="E20" s="124"/>
      <c r="F20" s="120"/>
      <c r="G20" s="226"/>
    </row>
    <row r="21" spans="1:7" s="116" customFormat="1" ht="28.5" customHeight="1">
      <c r="A21" s="125" t="s">
        <v>200</v>
      </c>
      <c r="B21" s="126">
        <v>400</v>
      </c>
      <c r="C21" s="227">
        <f>C17*1000/12/C9</f>
        <v>17689.285714285714</v>
      </c>
      <c r="D21" s="227">
        <f>D17/D9/12*1000</f>
        <v>25646.14285714285</v>
      </c>
      <c r="E21" s="227"/>
      <c r="F21" s="120"/>
      <c r="G21" s="226"/>
    </row>
    <row r="22" spans="1:7" s="116" customFormat="1" ht="18" customHeight="1">
      <c r="A22" s="122" t="s">
        <v>195</v>
      </c>
      <c r="B22" s="115">
        <v>401</v>
      </c>
      <c r="C22" s="124">
        <f>C18*1000/12/C10</f>
        <v>18191.666666666668</v>
      </c>
      <c r="D22" s="124">
        <f>D18/D10/12*1000</f>
        <v>29137.66666666667</v>
      </c>
      <c r="E22" s="124"/>
      <c r="F22" s="120"/>
      <c r="G22" s="226"/>
    </row>
    <row r="23" spans="1:7" s="116" customFormat="1" ht="18" customHeight="1">
      <c r="A23" s="122" t="s">
        <v>196</v>
      </c>
      <c r="B23" s="115">
        <v>402</v>
      </c>
      <c r="C23" s="124">
        <f>C19*1000/12/C11</f>
        <v>20369.444444444445</v>
      </c>
      <c r="D23" s="124">
        <f>D19/D11/12*1000</f>
        <v>25928.38888888889</v>
      </c>
      <c r="E23" s="124"/>
      <c r="F23" s="120"/>
      <c r="G23" s="226"/>
    </row>
    <row r="24" spans="1:7" s="116" customFormat="1" ht="18" customHeight="1">
      <c r="A24" s="122" t="s">
        <v>197</v>
      </c>
      <c r="B24" s="115">
        <v>403</v>
      </c>
      <c r="C24" s="124">
        <f>C20*1000/12/C12</f>
        <v>8777.777777777777</v>
      </c>
      <c r="D24" s="124">
        <f>D20/D12/12*1000</f>
        <v>14487.499999999998</v>
      </c>
      <c r="E24" s="124"/>
      <c r="F24" s="120"/>
      <c r="G24" s="226"/>
    </row>
    <row r="25" spans="1:256" s="129" customFormat="1" ht="10.5" customHeight="1">
      <c r="A25" s="127"/>
      <c r="B25" s="127"/>
      <c r="C25" s="128"/>
      <c r="D25" s="128"/>
      <c r="E25" s="128"/>
      <c r="F25" s="128"/>
      <c r="G25" s="128"/>
      <c r="IP25" s="130"/>
      <c r="IQ25" s="130"/>
      <c r="IR25" s="131"/>
      <c r="IS25" s="131"/>
      <c r="IT25" s="131"/>
      <c r="IU25" s="131"/>
      <c r="IV25" s="131"/>
    </row>
    <row r="26" spans="1:256" s="129" customFormat="1" ht="15.75" customHeight="1">
      <c r="A26" s="371" t="s">
        <v>251</v>
      </c>
      <c r="B26" s="371"/>
      <c r="C26" s="371"/>
      <c r="D26" s="371"/>
      <c r="E26" s="371"/>
      <c r="F26" s="371"/>
      <c r="G26" s="371"/>
      <c r="IP26" s="130"/>
      <c r="IQ26" s="130"/>
      <c r="IR26" s="131"/>
      <c r="IS26" s="131"/>
      <c r="IT26" s="131"/>
      <c r="IU26" s="131"/>
      <c r="IV26" s="131"/>
    </row>
    <row r="27" spans="1:6" ht="14.25">
      <c r="A27" s="86"/>
      <c r="B27" s="86"/>
      <c r="C27" s="85"/>
      <c r="D27" s="85"/>
      <c r="E27" s="85"/>
      <c r="F27" s="137"/>
    </row>
    <row r="28" spans="1:6" ht="14.25" customHeight="1">
      <c r="A28" s="330" t="s">
        <v>353</v>
      </c>
      <c r="B28" s="330"/>
      <c r="C28" s="330"/>
      <c r="D28" s="330"/>
      <c r="E28" s="67"/>
      <c r="F28" s="8"/>
    </row>
    <row r="29" spans="1:6" ht="12.75">
      <c r="A29" s="69"/>
      <c r="B29" s="69"/>
      <c r="C29" s="9"/>
      <c r="D29" s="12"/>
      <c r="E29" s="8"/>
      <c r="F29" s="8"/>
    </row>
    <row r="30" spans="1:4" ht="12.75">
      <c r="A30" s="70"/>
      <c r="B30" s="70"/>
      <c r="C30" s="8"/>
      <c r="D30" s="10"/>
    </row>
    <row r="31" spans="1:6" ht="12.75" customHeight="1">
      <c r="A31" s="330" t="s">
        <v>320</v>
      </c>
      <c r="B31" s="330"/>
      <c r="C31" s="330"/>
      <c r="D31" s="330"/>
      <c r="E31" s="330"/>
      <c r="F31" s="330"/>
    </row>
    <row r="33" ht="12.75">
      <c r="A33" t="s">
        <v>323</v>
      </c>
    </row>
    <row r="34" ht="12.75">
      <c r="A34" t="s">
        <v>350</v>
      </c>
    </row>
    <row r="35" ht="12.75">
      <c r="A35" t="s">
        <v>356</v>
      </c>
    </row>
    <row r="36" ht="12.75">
      <c r="A36" t="s">
        <v>355</v>
      </c>
    </row>
  </sheetData>
  <sheetProtection selectLockedCells="1" selectUnlockedCells="1"/>
  <mergeCells count="15">
    <mergeCell ref="E1:G1"/>
    <mergeCell ref="D2:G2"/>
    <mergeCell ref="A4:G4"/>
    <mergeCell ref="A5:G5"/>
    <mergeCell ref="A6:D6"/>
    <mergeCell ref="F6:G6"/>
    <mergeCell ref="A31:F31"/>
    <mergeCell ref="A26:G26"/>
    <mergeCell ref="A28:D28"/>
    <mergeCell ref="A7:A8"/>
    <mergeCell ref="B7:B8"/>
    <mergeCell ref="C7:C8"/>
    <mergeCell ref="D7:D8"/>
    <mergeCell ref="E7:E8"/>
    <mergeCell ref="F7:G7"/>
  </mergeCells>
  <printOptions horizontalCentered="1"/>
  <pageMargins left="0.39375" right="0.27569444444444446" top="1.3777777777777778" bottom="0.43333333333333335" header="0.5118055555555555" footer="0.5118055555555555"/>
  <pageSetup horizontalDpi="300" verticalDpi="3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Frime</cp:lastModifiedBy>
  <cp:lastPrinted>2023-08-04T09:11:46Z</cp:lastPrinted>
  <dcterms:modified xsi:type="dcterms:W3CDTF">2023-08-04T13:39:29Z</dcterms:modified>
  <cp:category/>
  <cp:version/>
  <cp:contentType/>
  <cp:contentStatus/>
</cp:coreProperties>
</file>