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E:\Бухгалтерія\Гошко\ФІНАНСОВІ ПЛАНИ та Звіти\Звіт 2023\Річний 2023\"/>
    </mc:Choice>
  </mc:AlternateContent>
  <xr:revisionPtr revIDLastSave="0" documentId="13_ncr:1_{CB3138B6-964D-451E-AA36-75EF1CECE840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Звіт " sheetId="4" r:id="rId1"/>
  </sheets>
  <definedNames>
    <definedName name="Excel_BuiltIn_Print_Area" localSheetId="0">'Звіт '!$A$1:$F$68</definedName>
    <definedName name="_xlnm.Print_Area" localSheetId="0">'Звіт '!$A$1:$F$68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21" i="4" s="1"/>
  <c r="E58" i="4"/>
  <c r="F58" i="4" s="1"/>
  <c r="C9" i="4"/>
  <c r="C21" i="4" s="1"/>
  <c r="D9" i="4"/>
  <c r="D21" i="4" s="1"/>
  <c r="F10" i="4"/>
  <c r="F11" i="4"/>
  <c r="F12" i="4"/>
  <c r="F13" i="4"/>
  <c r="F14" i="4"/>
  <c r="F15" i="4"/>
  <c r="F16" i="4"/>
  <c r="F17" i="4"/>
  <c r="F18" i="4"/>
  <c r="F19" i="4"/>
  <c r="F20" i="4"/>
  <c r="F22" i="4"/>
  <c r="F23" i="4"/>
  <c r="C24" i="4"/>
  <c r="C38" i="4" s="1"/>
  <c r="D24" i="4"/>
  <c r="D38" i="4" s="1"/>
  <c r="E24" i="4"/>
  <c r="E38" i="4" s="1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3" i="4"/>
  <c r="C52" i="4"/>
  <c r="D52" i="4"/>
  <c r="F52" i="4" s="1"/>
  <c r="E52" i="4"/>
  <c r="F53" i="4"/>
  <c r="F54" i="4"/>
  <c r="F55" i="4"/>
  <c r="F56" i="4"/>
  <c r="F57" i="4"/>
  <c r="F59" i="4"/>
  <c r="F60" i="4"/>
  <c r="C62" i="4"/>
  <c r="D62" i="4"/>
  <c r="E62" i="4"/>
  <c r="F63" i="4"/>
  <c r="F64" i="4"/>
  <c r="C40" i="4" l="1"/>
  <c r="F9" i="4"/>
  <c r="F62" i="4"/>
  <c r="F38" i="4"/>
  <c r="F24" i="4"/>
  <c r="D40" i="4"/>
  <c r="D42" i="4" s="1"/>
  <c r="C44" i="4"/>
  <c r="C41" i="4"/>
  <c r="C42" i="4"/>
  <c r="E40" i="4"/>
  <c r="F21" i="4"/>
  <c r="D44" i="4" l="1"/>
  <c r="D41" i="4"/>
  <c r="D46" i="4"/>
  <c r="D45" i="4"/>
  <c r="D47" i="4" s="1"/>
  <c r="E44" i="4"/>
  <c r="E42" i="4"/>
  <c r="F42" i="4" s="1"/>
  <c r="F40" i="4"/>
  <c r="E41" i="4"/>
  <c r="F41" i="4" s="1"/>
  <c r="C46" i="4"/>
  <c r="C45" i="4"/>
  <c r="C47" i="4" s="1"/>
  <c r="C48" i="4" s="1"/>
  <c r="C50" i="4" l="1"/>
  <c r="C49" i="4"/>
  <c r="E45" i="4"/>
  <c r="F45" i="4" s="1"/>
  <c r="E48" i="4"/>
  <c r="F44" i="4"/>
  <c r="E46" i="4"/>
  <c r="F46" i="4" s="1"/>
  <c r="F47" i="4"/>
  <c r="D48" i="4"/>
  <c r="D50" i="4" l="1"/>
  <c r="D49" i="4"/>
  <c r="E49" i="4"/>
  <c r="F49" i="4" s="1"/>
  <c r="F48" i="4"/>
  <c r="E50" i="4"/>
  <c r="F50" i="4" s="1"/>
</calcChain>
</file>

<file path=xl/sharedStrings.xml><?xml version="1.0" encoding="utf-8"?>
<sst xmlns="http://schemas.openxmlformats.org/spreadsheetml/2006/main" count="127" uniqueCount="125">
  <si>
    <t>Назва показника</t>
  </si>
  <si>
    <t xml:space="preserve">І. Результати діяльності: </t>
  </si>
  <si>
    <t>1.Доходи</t>
  </si>
  <si>
    <t xml:space="preserve">Дохід (виручка) від реалізації продукції (товарів, робіт, послуг), у т.ч. </t>
  </si>
  <si>
    <t>1101</t>
  </si>
  <si>
    <t xml:space="preserve">    послуги, надані фізичним особам</t>
  </si>
  <si>
    <t>1101/1</t>
  </si>
  <si>
    <t xml:space="preserve">    послуги, надані юридичним особам</t>
  </si>
  <si>
    <t>1101/2</t>
  </si>
  <si>
    <t xml:space="preserve">    фінансування робіт з бюджету міста (розшифрування) </t>
  </si>
  <si>
    <t>1101/3</t>
  </si>
  <si>
    <t>Субсидії, пільги з бюджету</t>
  </si>
  <si>
    <t>1102</t>
  </si>
  <si>
    <t>Дотації з бюджету</t>
  </si>
  <si>
    <t>1103</t>
  </si>
  <si>
    <t>Дохід від здачі майна в оренду</t>
  </si>
  <si>
    <t>1104</t>
  </si>
  <si>
    <t xml:space="preserve">Інші фінансові доходи (розшифрування) </t>
  </si>
  <si>
    <t>1105</t>
  </si>
  <si>
    <t xml:space="preserve">Інші доходи (розшифрування) </t>
  </si>
  <si>
    <t>1106</t>
  </si>
  <si>
    <t>Податок на додану вартість</t>
  </si>
  <si>
    <t>1107</t>
  </si>
  <si>
    <t>Інші непрямі податки</t>
  </si>
  <si>
    <t>1108</t>
  </si>
  <si>
    <t>Інші вирахування з доходу (розшифрування)</t>
  </si>
  <si>
    <t>1109</t>
  </si>
  <si>
    <t>1100</t>
  </si>
  <si>
    <t xml:space="preserve">2.Витрати </t>
  </si>
  <si>
    <t xml:space="preserve">Собівартість реалізованої продукції (товарів, робіт та послуг) </t>
  </si>
  <si>
    <t>1201</t>
  </si>
  <si>
    <t>Адміністративні витрати, у тому числі:</t>
  </si>
  <si>
    <t>1202</t>
  </si>
  <si>
    <t xml:space="preserve">   витрати на оплату праці</t>
  </si>
  <si>
    <t>1202/1</t>
  </si>
  <si>
    <t xml:space="preserve">   відрахування на соціальні  заходи </t>
  </si>
  <si>
    <t>1202/2</t>
  </si>
  <si>
    <t xml:space="preserve">   витрати, пов'язані з використанням службових автомобілів </t>
  </si>
  <si>
    <t>1202/3</t>
  </si>
  <si>
    <t xml:space="preserve">   витрати на консалтингові послуги </t>
  </si>
  <si>
    <t>1202/4</t>
  </si>
  <si>
    <t xml:space="preserve">   витрати на страхові послуги </t>
  </si>
  <si>
    <t>1202/5</t>
  </si>
  <si>
    <t>1202/6</t>
  </si>
  <si>
    <t xml:space="preserve">   витрати на відрядження</t>
  </si>
  <si>
    <t>1202/7</t>
  </si>
  <si>
    <t xml:space="preserve">   витрати на аудиторські послуги </t>
  </si>
  <si>
    <t>1202/8</t>
  </si>
  <si>
    <t xml:space="preserve">   інші адміністративні витрати (розшифрування) </t>
  </si>
  <si>
    <t>1202/9</t>
  </si>
  <si>
    <t>Витрати на збут (розшифрування)</t>
  </si>
  <si>
    <t>1203</t>
  </si>
  <si>
    <t>Інші операційні витрати  (розшифрування)</t>
  </si>
  <si>
    <t>1204</t>
  </si>
  <si>
    <t xml:space="preserve">Фінансові витрати (розшифрування) </t>
  </si>
  <si>
    <t>1205</t>
  </si>
  <si>
    <t>Інші витрати (розшифрування)</t>
  </si>
  <si>
    <t>1206</t>
  </si>
  <si>
    <t>1200</t>
  </si>
  <si>
    <t xml:space="preserve">Фінансовий результат від операційної діяльності </t>
  </si>
  <si>
    <t>2100</t>
  </si>
  <si>
    <t xml:space="preserve">   прибуток</t>
  </si>
  <si>
    <t>2100/1</t>
  </si>
  <si>
    <t xml:space="preserve">   збиток </t>
  </si>
  <si>
    <t>2100/2</t>
  </si>
  <si>
    <t xml:space="preserve">Доходи/втрати від участі в капіталі </t>
  </si>
  <si>
    <t>2200</t>
  </si>
  <si>
    <t xml:space="preserve">Фінансовий результат до оподаткування  </t>
  </si>
  <si>
    <t>2300</t>
  </si>
  <si>
    <t xml:space="preserve">  прибуток</t>
  </si>
  <si>
    <t>2300/1</t>
  </si>
  <si>
    <t xml:space="preserve">  збиток </t>
  </si>
  <si>
    <t>2300/2</t>
  </si>
  <si>
    <t xml:space="preserve">Податок на прибуток </t>
  </si>
  <si>
    <t>2400</t>
  </si>
  <si>
    <t xml:space="preserve">Чистий фінансовий  результат, у тому числі: </t>
  </si>
  <si>
    <t>2500</t>
  </si>
  <si>
    <t xml:space="preserve">  прибуток </t>
  </si>
  <si>
    <t>2500/1</t>
  </si>
  <si>
    <t>2500/2</t>
  </si>
  <si>
    <t>Сплата поточних податків та обов’язкових платежів до бюджету, у тому числі:</t>
  </si>
  <si>
    <t>3100</t>
  </si>
  <si>
    <t>податок на прибуток</t>
  </si>
  <si>
    <t>3110</t>
  </si>
  <si>
    <t>відрахування частини чистого прибутку до бюджету</t>
  </si>
  <si>
    <t>3120</t>
  </si>
  <si>
    <t>3130</t>
  </si>
  <si>
    <t>3140</t>
  </si>
  <si>
    <t>інші податки (розшифрувати)</t>
  </si>
  <si>
    <t>Внески до цільових фондів</t>
  </si>
  <si>
    <t>3200</t>
  </si>
  <si>
    <t>3210</t>
  </si>
  <si>
    <t>3220</t>
  </si>
  <si>
    <t xml:space="preserve"> </t>
  </si>
  <si>
    <t>тис. грн</t>
  </si>
  <si>
    <t xml:space="preserve">                                                                                                                                                                                                           </t>
  </si>
  <si>
    <t>Додаток 2 до Порядку складання, затвердження та контролю виконання фінансових планів  підприємств, що належать до комунальної власності Луцької міської територіальної громади</t>
  </si>
  <si>
    <t xml:space="preserve">Звіт про виконання фінансового плану підприємства </t>
  </si>
  <si>
    <t>Код рядка</t>
  </si>
  <si>
    <t>Факт відповідного періоду минулого року</t>
  </si>
  <si>
    <t>Планові показники звітного періоду</t>
  </si>
  <si>
    <t>Фактичні показники звітного періоду</t>
  </si>
  <si>
    <t>Відхилення фактичних показників від планових</t>
  </si>
  <si>
    <t>Разом чисті доходи</t>
  </si>
  <si>
    <r>
      <rPr>
        <i/>
        <sz val="9"/>
        <color indexed="8"/>
        <rFont val="Times New Roman"/>
        <family val="1"/>
        <charset val="204"/>
      </rPr>
      <t xml:space="preserve">   витрати та послуги зв</t>
    </r>
    <r>
      <rPr>
        <sz val="9"/>
        <color indexed="8"/>
        <rFont val="Arial"/>
        <family val="2"/>
        <charset val="204"/>
      </rPr>
      <t>'</t>
    </r>
    <r>
      <rPr>
        <i/>
        <sz val="9"/>
        <color indexed="8"/>
        <rFont val="Times New Roman"/>
        <family val="1"/>
        <charset val="204"/>
      </rPr>
      <t>язку</t>
    </r>
  </si>
  <si>
    <t xml:space="preserve">Разом витрат </t>
  </si>
  <si>
    <t xml:space="preserve">ІІ. Фінансові результати діяльності: </t>
  </si>
  <si>
    <r>
      <rPr>
        <b/>
        <sz val="11"/>
        <color indexed="8"/>
        <rFont val="Times New Roman"/>
        <family val="1"/>
        <charset val="204"/>
      </rPr>
      <t>ІІІ. 0бов</t>
    </r>
    <r>
      <rPr>
        <b/>
        <sz val="11"/>
        <color indexed="8"/>
        <rFont val="Arial"/>
        <family val="2"/>
        <charset val="204"/>
      </rPr>
      <t>ֹ'</t>
    </r>
    <r>
      <rPr>
        <b/>
        <sz val="11"/>
        <color indexed="8"/>
        <rFont val="Times New Roman"/>
        <family val="1"/>
        <charset val="204"/>
      </rPr>
      <t xml:space="preserve">язкові платежі підприємства до бюджету та цільових фондів </t>
    </r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</si>
  <si>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</si>
  <si>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</si>
  <si>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3150</t>
  </si>
  <si>
    <t>Єдиний соціальний внесок</t>
  </si>
  <si>
    <t>Військовий збір</t>
  </si>
  <si>
    <t>інше (розшифрувати)</t>
  </si>
  <si>
    <t>Погашення заборгованості, всього, втому числі:</t>
  </si>
  <si>
    <t>3300</t>
  </si>
  <si>
    <t>зі сплати податків та зборів</t>
  </si>
  <si>
    <t>3310</t>
  </si>
  <si>
    <t>із виплати заробітної плати</t>
  </si>
  <si>
    <t>3320</t>
  </si>
  <si>
    <t xml:space="preserve">                                                        (підпис) </t>
  </si>
  <si>
    <t xml:space="preserve">ЛСКАП "ЛУЦЬКСПЕЦКОМУНТРАНС" </t>
  </si>
  <si>
    <t>Керівник підприємства       ______________________ Володимир МАРЦЕНЮК</t>
  </si>
  <si>
    <t>за 2023  рік</t>
  </si>
  <si>
    <t>Головний бухгалтер               _____________________ Наталія ПУЧИК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</si>
</sst>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u/>
      <sz val="10"/>
      <color indexed="8"/>
      <name val="Arial Cyr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u/>
      <sz val="10"/>
      <color indexed="8"/>
      <name val="Arial Cyr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Times New Roman Cyr"/>
      <family val="1"/>
      <charset val="204"/>
    </font>
    <font>
      <b/>
      <sz val="12"/>
      <color indexed="8"/>
      <name val="Times New Roman"/>
      <family val="1"/>
      <charset val="1"/>
    </font>
    <font>
      <sz val="9"/>
      <color indexed="8"/>
      <name val="Arial"/>
      <family val="2"/>
      <charset val="204"/>
    </font>
    <font>
      <i/>
      <sz val="10"/>
      <color indexed="8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>
      <alignment wrapText="1"/>
    </xf>
    <xf numFmtId="49" fontId="5" fillId="0" borderId="1" xfId="1" applyNumberFormat="1" applyFont="1" applyFill="1" applyBorder="1" applyAlignment="1" applyProtection="1">
      <alignment horizontal="center" wrapText="1"/>
    </xf>
    <xf numFmtId="0" fontId="9" fillId="0" borderId="1" xfId="1" applyNumberFormat="1" applyFont="1" applyFill="1" applyBorder="1" applyAlignment="1" applyProtection="1">
      <alignment horizontal="left" wrapText="1"/>
    </xf>
    <xf numFmtId="0" fontId="10" fillId="0" borderId="1" xfId="1" applyNumberFormat="1" applyFont="1" applyFill="1" applyBorder="1" applyAlignment="1" applyProtection="1">
      <alignment wrapText="1"/>
    </xf>
    <xf numFmtId="49" fontId="13" fillId="0" borderId="1" xfId="1" applyNumberFormat="1" applyFont="1" applyFill="1" applyBorder="1" applyAlignment="1" applyProtection="1">
      <alignment horizontal="center" wrapText="1"/>
    </xf>
    <xf numFmtId="0" fontId="14" fillId="0" borderId="0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4" fillId="0" borderId="0" xfId="1" applyNumberFormat="1" applyFont="1" applyFill="1" applyBorder="1" applyAlignment="1" applyProtection="1">
      <alignment horizontal="center" wrapText="1"/>
    </xf>
    <xf numFmtId="0" fontId="4" fillId="0" borderId="0" xfId="1" applyNumberFormat="1" applyFont="1" applyFill="1" applyBorder="1" applyAlignment="1" applyProtection="1">
      <alignment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justify"/>
    </xf>
    <xf numFmtId="0" fontId="4" fillId="0" borderId="0" xfId="0" applyFont="1" applyFill="1" applyBorder="1" applyAlignment="1">
      <alignment vertical="top" wrapText="1"/>
    </xf>
    <xf numFmtId="0" fontId="0" fillId="3" borderId="0" xfId="0" applyFill="1"/>
    <xf numFmtId="49" fontId="8" fillId="0" borderId="1" xfId="1" applyNumberFormat="1" applyFont="1" applyFill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wrapText="1"/>
    </xf>
    <xf numFmtId="0" fontId="17" fillId="0" borderId="1" xfId="1" applyNumberFormat="1" applyFont="1" applyFill="1" applyBorder="1" applyAlignment="1" applyProtection="1">
      <alignment horizontal="right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right"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8" fillId="4" borderId="1" xfId="1" applyNumberFormat="1" applyFont="1" applyFill="1" applyBorder="1" applyAlignment="1" applyProtection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BH68"/>
  <sheetViews>
    <sheetView tabSelected="1" topLeftCell="A49" workbookViewId="0">
      <selection activeCell="E80" sqref="E80"/>
    </sheetView>
  </sheetViews>
  <sheetFormatPr defaultColWidth="9" defaultRowHeight="12.75" x14ac:dyDescent="0.2"/>
  <cols>
    <col min="1" max="1" width="45" customWidth="1"/>
    <col min="2" max="2" width="6.28515625" style="19" customWidth="1"/>
    <col min="3" max="3" width="17.140625" style="20" customWidth="1"/>
    <col min="4" max="4" width="21.42578125" style="20" customWidth="1"/>
    <col min="5" max="5" width="21.5703125" style="20" customWidth="1"/>
    <col min="6" max="6" width="25.85546875" style="20" customWidth="1"/>
  </cols>
  <sheetData>
    <row r="1" spans="1:60" ht="53.25" customHeight="1" x14ac:dyDescent="0.2">
      <c r="A1" s="21" t="s">
        <v>95</v>
      </c>
      <c r="B1" s="21"/>
      <c r="C1" s="21"/>
      <c r="D1" s="21"/>
      <c r="E1" s="54" t="s">
        <v>96</v>
      </c>
      <c r="F1" s="54"/>
    </row>
    <row r="2" spans="1:60" ht="15.75" customHeight="1" x14ac:dyDescent="0.2">
      <c r="A2" s="55" t="s">
        <v>97</v>
      </c>
      <c r="B2" s="55"/>
      <c r="C2" s="55"/>
      <c r="D2" s="55"/>
      <c r="E2" s="55"/>
      <c r="F2" s="55"/>
    </row>
    <row r="3" spans="1:60" ht="12.75" customHeight="1" x14ac:dyDescent="0.2">
      <c r="A3" s="56" t="s">
        <v>121</v>
      </c>
      <c r="B3" s="56"/>
      <c r="C3" s="56"/>
      <c r="D3" s="56"/>
      <c r="E3" s="56"/>
      <c r="F3" s="56"/>
    </row>
    <row r="4" spans="1:60" ht="12.75" customHeight="1" x14ac:dyDescent="0.2">
      <c r="A4" s="57" t="s">
        <v>123</v>
      </c>
      <c r="B4" s="57"/>
      <c r="C4" s="57"/>
      <c r="D4" s="57"/>
      <c r="E4" s="57"/>
      <c r="F4" s="57"/>
    </row>
    <row r="5" spans="1:60" ht="13.5" customHeight="1" x14ac:dyDescent="0.2">
      <c r="A5" s="58" t="s">
        <v>94</v>
      </c>
      <c r="B5" s="58"/>
      <c r="C5" s="58"/>
      <c r="D5" s="58"/>
      <c r="E5" s="58"/>
      <c r="F5" s="58"/>
    </row>
    <row r="6" spans="1:60" s="22" customFormat="1" ht="42.75" customHeight="1" x14ac:dyDescent="0.2">
      <c r="A6" s="48" t="s">
        <v>0</v>
      </c>
      <c r="B6" s="49" t="s">
        <v>98</v>
      </c>
      <c r="C6" s="50" t="s">
        <v>99</v>
      </c>
      <c r="D6" s="50" t="s">
        <v>100</v>
      </c>
      <c r="E6" s="50" t="s">
        <v>101</v>
      </c>
      <c r="F6" s="50" t="s">
        <v>102</v>
      </c>
    </row>
    <row r="7" spans="1:60" s="1" customFormat="1" ht="18" customHeight="1" x14ac:dyDescent="0.2">
      <c r="A7" s="52" t="s">
        <v>1</v>
      </c>
      <c r="B7" s="52"/>
      <c r="C7" s="52"/>
      <c r="D7" s="52"/>
      <c r="E7" s="52"/>
      <c r="F7" s="52"/>
      <c r="BF7"/>
      <c r="BG7"/>
      <c r="BH7"/>
    </row>
    <row r="8" spans="1:60" s="1" customFormat="1" ht="18" customHeight="1" x14ac:dyDescent="0.2">
      <c r="A8" s="52" t="s">
        <v>2</v>
      </c>
      <c r="B8" s="52"/>
      <c r="C8" s="52"/>
      <c r="D8" s="52"/>
      <c r="E8" s="52"/>
      <c r="F8" s="52"/>
      <c r="BF8"/>
      <c r="BG8"/>
      <c r="BH8"/>
    </row>
    <row r="9" spans="1:60" s="1" customFormat="1" ht="24" x14ac:dyDescent="0.2">
      <c r="A9" s="4" t="s">
        <v>3</v>
      </c>
      <c r="B9" s="23" t="s">
        <v>4</v>
      </c>
      <c r="C9" s="24">
        <f>C10+C11+C12</f>
        <v>125515.09999999999</v>
      </c>
      <c r="D9" s="24">
        <f>D10+D11+D12</f>
        <v>153625.20000000001</v>
      </c>
      <c r="E9" s="24">
        <f>E10+E11+E12</f>
        <v>163888.6</v>
      </c>
      <c r="F9" s="24">
        <f t="shared" ref="F9:F38" si="0">E9-D9</f>
        <v>10263.399999999994</v>
      </c>
      <c r="BF9"/>
      <c r="BG9"/>
      <c r="BH9"/>
    </row>
    <row r="10" spans="1:60" s="1" customFormat="1" x14ac:dyDescent="0.2">
      <c r="A10" s="6" t="s">
        <v>5</v>
      </c>
      <c r="B10" s="25" t="s">
        <v>6</v>
      </c>
      <c r="C10" s="24">
        <v>71720.899999999994</v>
      </c>
      <c r="D10" s="24">
        <v>96246.8</v>
      </c>
      <c r="E10" s="24">
        <v>100178.2</v>
      </c>
      <c r="F10" s="24">
        <f t="shared" si="0"/>
        <v>3931.3999999999942</v>
      </c>
      <c r="BF10"/>
      <c r="BG10"/>
      <c r="BH10"/>
    </row>
    <row r="11" spans="1:60" s="1" customFormat="1" x14ac:dyDescent="0.2">
      <c r="A11" s="6" t="s">
        <v>7</v>
      </c>
      <c r="B11" s="25" t="s">
        <v>8</v>
      </c>
      <c r="C11" s="24">
        <v>26774.9</v>
      </c>
      <c r="D11" s="24">
        <v>34328.400000000001</v>
      </c>
      <c r="E11" s="24">
        <v>39425.699999999997</v>
      </c>
      <c r="F11" s="24">
        <f t="shared" si="0"/>
        <v>5097.2999999999956</v>
      </c>
      <c r="BF11"/>
      <c r="BG11"/>
      <c r="BH11"/>
    </row>
    <row r="12" spans="1:60" s="1" customFormat="1" ht="12.75" customHeight="1" x14ac:dyDescent="0.2">
      <c r="A12" s="6" t="s">
        <v>9</v>
      </c>
      <c r="B12" s="25" t="s">
        <v>10</v>
      </c>
      <c r="C12" s="24">
        <v>27019.3</v>
      </c>
      <c r="D12" s="24">
        <v>23050</v>
      </c>
      <c r="E12" s="24">
        <v>24284.7</v>
      </c>
      <c r="F12" s="24">
        <f t="shared" si="0"/>
        <v>1234.7000000000007</v>
      </c>
      <c r="BF12"/>
      <c r="BG12"/>
      <c r="BH12"/>
    </row>
    <row r="13" spans="1:60" s="1" customFormat="1" x14ac:dyDescent="0.2">
      <c r="A13" s="4" t="s">
        <v>11</v>
      </c>
      <c r="B13" s="23" t="s">
        <v>12</v>
      </c>
      <c r="C13" s="24">
        <v>0</v>
      </c>
      <c r="D13" s="24">
        <v>0</v>
      </c>
      <c r="E13" s="24">
        <v>0</v>
      </c>
      <c r="F13" s="24">
        <f t="shared" si="0"/>
        <v>0</v>
      </c>
      <c r="BF13"/>
      <c r="BG13"/>
      <c r="BH13"/>
    </row>
    <row r="14" spans="1:60" s="1" customFormat="1" x14ac:dyDescent="0.2">
      <c r="A14" s="4" t="s">
        <v>13</v>
      </c>
      <c r="B14" s="23" t="s">
        <v>14</v>
      </c>
      <c r="C14" s="24">
        <v>19074.599999999999</v>
      </c>
      <c r="D14" s="24">
        <v>21000</v>
      </c>
      <c r="E14" s="24">
        <v>22411.1</v>
      </c>
      <c r="F14" s="24">
        <f t="shared" si="0"/>
        <v>1411.0999999999985</v>
      </c>
      <c r="BF14"/>
      <c r="BG14"/>
      <c r="BH14"/>
    </row>
    <row r="15" spans="1:60" s="1" customFormat="1" x14ac:dyDescent="0.2">
      <c r="A15" s="4" t="s">
        <v>15</v>
      </c>
      <c r="B15" s="23" t="s">
        <v>16</v>
      </c>
      <c r="C15" s="24">
        <v>0</v>
      </c>
      <c r="D15" s="24">
        <v>0</v>
      </c>
      <c r="E15" s="24">
        <v>0</v>
      </c>
      <c r="F15" s="24">
        <f t="shared" si="0"/>
        <v>0</v>
      </c>
      <c r="BF15"/>
      <c r="BG15"/>
      <c r="BH15"/>
    </row>
    <row r="16" spans="1:60" s="1" customFormat="1" x14ac:dyDescent="0.2">
      <c r="A16" s="4" t="s">
        <v>17</v>
      </c>
      <c r="B16" s="23" t="s">
        <v>18</v>
      </c>
      <c r="C16" s="24">
        <v>28.2</v>
      </c>
      <c r="D16" s="24">
        <v>0</v>
      </c>
      <c r="E16" s="24">
        <v>556.4</v>
      </c>
      <c r="F16" s="24">
        <f t="shared" si="0"/>
        <v>556.4</v>
      </c>
      <c r="BF16"/>
      <c r="BG16"/>
      <c r="BH16"/>
    </row>
    <row r="17" spans="1:60" s="1" customFormat="1" x14ac:dyDescent="0.2">
      <c r="A17" s="4" t="s">
        <v>19</v>
      </c>
      <c r="B17" s="23" t="s">
        <v>20</v>
      </c>
      <c r="C17" s="24">
        <v>2120</v>
      </c>
      <c r="D17" s="24">
        <v>1010</v>
      </c>
      <c r="E17" s="24">
        <v>3259.3</v>
      </c>
      <c r="F17" s="24">
        <f t="shared" si="0"/>
        <v>2249.3000000000002</v>
      </c>
      <c r="BF17"/>
      <c r="BG17"/>
      <c r="BH17"/>
    </row>
    <row r="18" spans="1:60" s="1" customFormat="1" ht="14.25" customHeight="1" x14ac:dyDescent="0.2">
      <c r="A18" s="4" t="s">
        <v>21</v>
      </c>
      <c r="B18" s="23" t="s">
        <v>22</v>
      </c>
      <c r="C18" s="24">
        <v>4752.2</v>
      </c>
      <c r="D18" s="24">
        <v>0</v>
      </c>
      <c r="E18" s="24">
        <v>12354.4</v>
      </c>
      <c r="F18" s="24">
        <f t="shared" si="0"/>
        <v>12354.4</v>
      </c>
      <c r="BF18"/>
      <c r="BG18"/>
      <c r="BH18"/>
    </row>
    <row r="19" spans="1:60" s="1" customFormat="1" ht="14.25" customHeight="1" x14ac:dyDescent="0.2">
      <c r="A19" s="4" t="s">
        <v>23</v>
      </c>
      <c r="B19" s="23" t="s">
        <v>24</v>
      </c>
      <c r="C19" s="24">
        <v>0</v>
      </c>
      <c r="D19" s="24">
        <v>0</v>
      </c>
      <c r="E19" s="24">
        <v>0</v>
      </c>
      <c r="F19" s="24">
        <f t="shared" si="0"/>
        <v>0</v>
      </c>
      <c r="BF19"/>
      <c r="BG19"/>
      <c r="BH19"/>
    </row>
    <row r="20" spans="1:60" s="1" customFormat="1" ht="15" customHeight="1" x14ac:dyDescent="0.2">
      <c r="A20" s="7" t="s">
        <v>25</v>
      </c>
      <c r="B20" s="23" t="s">
        <v>26</v>
      </c>
      <c r="C20" s="24">
        <v>0</v>
      </c>
      <c r="D20" s="24">
        <v>15000</v>
      </c>
      <c r="E20" s="24">
        <v>0</v>
      </c>
      <c r="F20" s="24">
        <f t="shared" si="0"/>
        <v>-15000</v>
      </c>
      <c r="BF20"/>
      <c r="BG20"/>
      <c r="BH20"/>
    </row>
    <row r="21" spans="1:60" s="1" customFormat="1" ht="15.75" x14ac:dyDescent="0.25">
      <c r="A21" s="26" t="s">
        <v>103</v>
      </c>
      <c r="B21" s="8" t="s">
        <v>27</v>
      </c>
      <c r="C21" s="18">
        <f>C9+C13+C14+C15+C16+C17-C18-C19-C20</f>
        <v>141985.69999999998</v>
      </c>
      <c r="D21" s="18">
        <f>D9+D13+D14+D15+D16+D17-D18-D19-D20</f>
        <v>160635.20000000001</v>
      </c>
      <c r="E21" s="18">
        <f>E9+E13+E14+E15+E16+E17-E18-E19-E20</f>
        <v>177761</v>
      </c>
      <c r="F21" s="24">
        <f t="shared" si="0"/>
        <v>17125.799999999988</v>
      </c>
      <c r="BF21"/>
      <c r="BG21"/>
      <c r="BH21"/>
    </row>
    <row r="22" spans="1:60" s="1" customFormat="1" ht="18" customHeight="1" x14ac:dyDescent="0.2">
      <c r="A22" s="52" t="s">
        <v>28</v>
      </c>
      <c r="B22" s="52"/>
      <c r="C22" s="52"/>
      <c r="D22" s="52"/>
      <c r="E22" s="52"/>
      <c r="F22" s="52">
        <f t="shared" si="0"/>
        <v>0</v>
      </c>
      <c r="BF22"/>
      <c r="BG22"/>
      <c r="BH22"/>
    </row>
    <row r="23" spans="1:60" s="1" customFormat="1" ht="24" x14ac:dyDescent="0.2">
      <c r="A23" s="27" t="s">
        <v>29</v>
      </c>
      <c r="B23" s="23" t="s">
        <v>30</v>
      </c>
      <c r="C23" s="28">
        <v>109990.5</v>
      </c>
      <c r="D23" s="28">
        <v>134437.4</v>
      </c>
      <c r="E23" s="28">
        <v>133030.39999999999</v>
      </c>
      <c r="F23" s="24">
        <f t="shared" si="0"/>
        <v>-1407</v>
      </c>
      <c r="BF23"/>
      <c r="BG23"/>
      <c r="BH23"/>
    </row>
    <row r="24" spans="1:60" s="1" customFormat="1" ht="15" customHeight="1" x14ac:dyDescent="0.2">
      <c r="A24" s="27" t="s">
        <v>31</v>
      </c>
      <c r="B24" s="23" t="s">
        <v>32</v>
      </c>
      <c r="C24" s="24">
        <f>SUM(C25:C33)</f>
        <v>7840.2000000000016</v>
      </c>
      <c r="D24" s="24">
        <f>SUM(D25:D33)</f>
        <v>8401.4</v>
      </c>
      <c r="E24" s="24">
        <f>SUM(E25:E33)</f>
        <v>10832.6</v>
      </c>
      <c r="F24" s="24">
        <f t="shared" si="0"/>
        <v>2431.2000000000007</v>
      </c>
      <c r="BF24"/>
      <c r="BG24"/>
      <c r="BH24"/>
    </row>
    <row r="25" spans="1:60" s="1" customFormat="1" ht="15" customHeight="1" x14ac:dyDescent="0.2">
      <c r="A25" s="29" t="s">
        <v>33</v>
      </c>
      <c r="B25" s="12" t="s">
        <v>34</v>
      </c>
      <c r="C25" s="24">
        <v>5315.3</v>
      </c>
      <c r="D25" s="24">
        <v>5859.2</v>
      </c>
      <c r="E25" s="24">
        <v>6888.8</v>
      </c>
      <c r="F25" s="24">
        <f t="shared" si="0"/>
        <v>1029.6000000000004</v>
      </c>
      <c r="BF25"/>
      <c r="BG25"/>
      <c r="BH25"/>
    </row>
    <row r="26" spans="1:60" s="1" customFormat="1" ht="15" customHeight="1" x14ac:dyDescent="0.2">
      <c r="A26" s="29" t="s">
        <v>35</v>
      </c>
      <c r="B26" s="12" t="s">
        <v>36</v>
      </c>
      <c r="C26" s="24">
        <v>1169.5</v>
      </c>
      <c r="D26" s="24">
        <v>1289</v>
      </c>
      <c r="E26" s="24">
        <v>1474.6</v>
      </c>
      <c r="F26" s="24">
        <f t="shared" si="0"/>
        <v>185.59999999999991</v>
      </c>
      <c r="BF26"/>
      <c r="BG26"/>
      <c r="BH26"/>
    </row>
    <row r="27" spans="1:60" s="1" customFormat="1" ht="24" x14ac:dyDescent="0.2">
      <c r="A27" s="29" t="s">
        <v>37</v>
      </c>
      <c r="B27" s="12" t="s">
        <v>38</v>
      </c>
      <c r="C27" s="24">
        <v>542.6</v>
      </c>
      <c r="D27" s="24">
        <v>650</v>
      </c>
      <c r="E27" s="24">
        <v>896.4</v>
      </c>
      <c r="F27" s="24">
        <f t="shared" si="0"/>
        <v>246.39999999999998</v>
      </c>
      <c r="BF27"/>
      <c r="BG27"/>
      <c r="BH27"/>
    </row>
    <row r="28" spans="1:60" s="1" customFormat="1" ht="15.75" customHeight="1" x14ac:dyDescent="0.2">
      <c r="A28" s="29" t="s">
        <v>39</v>
      </c>
      <c r="B28" s="12" t="s">
        <v>40</v>
      </c>
      <c r="C28" s="24">
        <v>0</v>
      </c>
      <c r="D28" s="24">
        <v>0</v>
      </c>
      <c r="E28" s="24">
        <v>0</v>
      </c>
      <c r="F28" s="24">
        <f t="shared" si="0"/>
        <v>0</v>
      </c>
      <c r="BF28"/>
      <c r="BG28"/>
      <c r="BH28"/>
    </row>
    <row r="29" spans="1:60" s="1" customFormat="1" ht="14.25" customHeight="1" x14ac:dyDescent="0.2">
      <c r="A29" s="29" t="s">
        <v>41</v>
      </c>
      <c r="B29" s="12" t="s">
        <v>42</v>
      </c>
      <c r="C29" s="24">
        <v>0</v>
      </c>
      <c r="D29" s="24">
        <v>1.6</v>
      </c>
      <c r="E29" s="24">
        <v>5.7</v>
      </c>
      <c r="F29" s="24">
        <f t="shared" si="0"/>
        <v>4.0999999999999996</v>
      </c>
      <c r="BF29"/>
      <c r="BG29"/>
      <c r="BH29"/>
    </row>
    <row r="30" spans="1:60" s="1" customFormat="1" ht="13.5" customHeight="1" x14ac:dyDescent="0.2">
      <c r="A30" s="29" t="s">
        <v>104</v>
      </c>
      <c r="B30" s="12" t="s">
        <v>43</v>
      </c>
      <c r="C30" s="24">
        <v>14.6</v>
      </c>
      <c r="D30" s="24">
        <v>17.2</v>
      </c>
      <c r="E30" s="24">
        <v>25.1</v>
      </c>
      <c r="F30" s="24">
        <f t="shared" si="0"/>
        <v>7.9000000000000021</v>
      </c>
      <c r="BF30"/>
      <c r="BG30"/>
      <c r="BH30"/>
    </row>
    <row r="31" spans="1:60" s="1" customFormat="1" ht="13.5" customHeight="1" x14ac:dyDescent="0.2">
      <c r="A31" s="29" t="s">
        <v>44</v>
      </c>
      <c r="B31" s="12" t="s">
        <v>45</v>
      </c>
      <c r="C31" s="24">
        <v>61.1</v>
      </c>
      <c r="D31" s="24">
        <v>40</v>
      </c>
      <c r="E31" s="24">
        <v>152</v>
      </c>
      <c r="F31" s="24">
        <f t="shared" si="0"/>
        <v>112</v>
      </c>
      <c r="BF31"/>
      <c r="BG31"/>
      <c r="BH31"/>
    </row>
    <row r="32" spans="1:60" s="1" customFormat="1" ht="12" customHeight="1" x14ac:dyDescent="0.2">
      <c r="A32" s="29" t="s">
        <v>46</v>
      </c>
      <c r="B32" s="12" t="s">
        <v>47</v>
      </c>
      <c r="C32" s="24">
        <v>0</v>
      </c>
      <c r="D32" s="24">
        <v>0</v>
      </c>
      <c r="E32" s="24">
        <v>0</v>
      </c>
      <c r="F32" s="24">
        <f t="shared" si="0"/>
        <v>0</v>
      </c>
      <c r="BF32"/>
      <c r="BG32"/>
      <c r="BH32"/>
    </row>
    <row r="33" spans="1:60" s="1" customFormat="1" ht="12.75" customHeight="1" x14ac:dyDescent="0.2">
      <c r="A33" s="29" t="s">
        <v>48</v>
      </c>
      <c r="B33" s="12" t="s">
        <v>49</v>
      </c>
      <c r="C33" s="24">
        <v>737.1</v>
      </c>
      <c r="D33" s="24">
        <v>544.4</v>
      </c>
      <c r="E33" s="24">
        <v>1390</v>
      </c>
      <c r="F33" s="24">
        <f t="shared" si="0"/>
        <v>845.6</v>
      </c>
      <c r="BF33"/>
      <c r="BG33"/>
      <c r="BH33"/>
    </row>
    <row r="34" spans="1:60" s="1" customFormat="1" ht="13.5" customHeight="1" x14ac:dyDescent="0.2">
      <c r="A34" s="27" t="s">
        <v>50</v>
      </c>
      <c r="B34" s="23" t="s">
        <v>51</v>
      </c>
      <c r="C34" s="24">
        <v>2935.5</v>
      </c>
      <c r="D34" s="24">
        <v>3575.2</v>
      </c>
      <c r="E34" s="24">
        <v>3777.4</v>
      </c>
      <c r="F34" s="24">
        <f t="shared" si="0"/>
        <v>202.20000000000027</v>
      </c>
      <c r="BF34"/>
      <c r="BG34"/>
      <c r="BH34"/>
    </row>
    <row r="35" spans="1:60" s="1" customFormat="1" ht="13.5" customHeight="1" x14ac:dyDescent="0.2">
      <c r="A35" s="27" t="s">
        <v>52</v>
      </c>
      <c r="B35" s="23" t="s">
        <v>53</v>
      </c>
      <c r="C35" s="24">
        <v>2449.3000000000002</v>
      </c>
      <c r="D35" s="24">
        <v>292.8</v>
      </c>
      <c r="E35" s="24">
        <v>8479.6</v>
      </c>
      <c r="F35" s="24">
        <f t="shared" si="0"/>
        <v>8186.8</v>
      </c>
      <c r="BF35"/>
      <c r="BG35"/>
      <c r="BH35"/>
    </row>
    <row r="36" spans="1:60" s="1" customFormat="1" ht="14.25" customHeight="1" x14ac:dyDescent="0.2">
      <c r="A36" s="27" t="s">
        <v>54</v>
      </c>
      <c r="B36" s="23" t="s">
        <v>55</v>
      </c>
      <c r="C36" s="24">
        <v>87.7</v>
      </c>
      <c r="D36" s="24">
        <v>0</v>
      </c>
      <c r="E36" s="24">
        <v>0</v>
      </c>
      <c r="F36" s="24">
        <f t="shared" si="0"/>
        <v>0</v>
      </c>
      <c r="BF36"/>
      <c r="BG36"/>
      <c r="BH36"/>
    </row>
    <row r="37" spans="1:60" s="1" customFormat="1" ht="12.75" customHeight="1" x14ac:dyDescent="0.2">
      <c r="A37" s="27" t="s">
        <v>56</v>
      </c>
      <c r="B37" s="23" t="s">
        <v>57</v>
      </c>
      <c r="C37" s="24">
        <v>0</v>
      </c>
      <c r="D37" s="24">
        <v>0</v>
      </c>
      <c r="E37" s="24">
        <v>2</v>
      </c>
      <c r="F37" s="24">
        <f t="shared" si="0"/>
        <v>2</v>
      </c>
      <c r="BF37"/>
      <c r="BG37"/>
      <c r="BH37"/>
    </row>
    <row r="38" spans="1:60" s="9" customFormat="1" ht="18" customHeight="1" x14ac:dyDescent="0.25">
      <c r="A38" s="30" t="s">
        <v>105</v>
      </c>
      <c r="B38" s="8" t="s">
        <v>58</v>
      </c>
      <c r="C38" s="18">
        <f>SUM(C23,C24,C34:C37)</f>
        <v>123303.2</v>
      </c>
      <c r="D38" s="18">
        <f>SUM(D23,D24,D34:D37)</f>
        <v>146706.79999999999</v>
      </c>
      <c r="E38" s="18">
        <f>SUM(E23,E24,E34:E37)</f>
        <v>156122</v>
      </c>
      <c r="F38" s="31">
        <f t="shared" si="0"/>
        <v>9415.2000000000116</v>
      </c>
    </row>
    <row r="39" spans="1:60" s="1" customFormat="1" ht="18" customHeight="1" x14ac:dyDescent="0.2">
      <c r="A39" s="52" t="s">
        <v>106</v>
      </c>
      <c r="B39" s="52"/>
      <c r="C39" s="52"/>
      <c r="D39" s="52"/>
      <c r="E39" s="52"/>
      <c r="F39" s="52"/>
      <c r="BF39"/>
      <c r="BG39"/>
      <c r="BH39"/>
    </row>
    <row r="40" spans="1:60" s="1" customFormat="1" ht="18" customHeight="1" x14ac:dyDescent="0.2">
      <c r="A40" s="32" t="s">
        <v>59</v>
      </c>
      <c r="B40" s="10" t="s">
        <v>60</v>
      </c>
      <c r="C40" s="17">
        <f>SUM(C21,-C38)</f>
        <v>18682.499999999985</v>
      </c>
      <c r="D40" s="17">
        <f>SUM(D21,-D38)</f>
        <v>13928.400000000023</v>
      </c>
      <c r="E40" s="17">
        <f>SUM(E21,-E38)</f>
        <v>21639</v>
      </c>
      <c r="F40" s="24">
        <f t="shared" ref="F40:F50" si="1">E40-D40</f>
        <v>7710.5999999999767</v>
      </c>
      <c r="BF40"/>
      <c r="BG40"/>
      <c r="BH40"/>
    </row>
    <row r="41" spans="1:60" s="1" customFormat="1" ht="13.5" customHeight="1" x14ac:dyDescent="0.2">
      <c r="A41" s="33" t="s">
        <v>61</v>
      </c>
      <c r="B41" s="11" t="s">
        <v>62</v>
      </c>
      <c r="C41" s="17">
        <f>IF(C40&gt;0,C40,0)</f>
        <v>18682.499999999985</v>
      </c>
      <c r="D41" s="17">
        <f>IF(D40&gt;0,D40,0)</f>
        <v>13928.400000000023</v>
      </c>
      <c r="E41" s="17">
        <f>IF(E40&gt;0,E40,0)</f>
        <v>21639</v>
      </c>
      <c r="F41" s="24">
        <f t="shared" si="1"/>
        <v>7710.5999999999767</v>
      </c>
      <c r="BF41"/>
      <c r="BG41"/>
      <c r="BH41"/>
    </row>
    <row r="42" spans="1:60" s="1" customFormat="1" ht="14.25" customHeight="1" x14ac:dyDescent="0.2">
      <c r="A42" s="33" t="s">
        <v>63</v>
      </c>
      <c r="B42" s="11" t="s">
        <v>64</v>
      </c>
      <c r="C42" s="17">
        <f>IF(C40&lt;=0,C40,0)</f>
        <v>0</v>
      </c>
      <c r="D42" s="17">
        <f>IF(D40&lt;=0,D40,0)</f>
        <v>0</v>
      </c>
      <c r="E42" s="17">
        <f>IF(E40&lt;=0,E40,0)</f>
        <v>0</v>
      </c>
      <c r="F42" s="24">
        <f t="shared" si="1"/>
        <v>0</v>
      </c>
      <c r="BF42"/>
      <c r="BG42"/>
      <c r="BH42"/>
    </row>
    <row r="43" spans="1:60" s="1" customFormat="1" ht="14.25" customHeight="1" x14ac:dyDescent="0.2">
      <c r="A43" s="33" t="s">
        <v>65</v>
      </c>
      <c r="B43" s="11" t="s">
        <v>66</v>
      </c>
      <c r="C43" s="17"/>
      <c r="D43" s="17"/>
      <c r="E43" s="17"/>
      <c r="F43" s="24">
        <f t="shared" si="1"/>
        <v>0</v>
      </c>
      <c r="BF43"/>
      <c r="BG43"/>
      <c r="BH43"/>
    </row>
    <row r="44" spans="1:60" s="1" customFormat="1" ht="14.25" customHeight="1" x14ac:dyDescent="0.2">
      <c r="A44" s="32" t="s">
        <v>67</v>
      </c>
      <c r="B44" s="10" t="s">
        <v>68</v>
      </c>
      <c r="C44" s="17">
        <f>SUM(C40,C43)</f>
        <v>18682.499999999985</v>
      </c>
      <c r="D44" s="17">
        <f>SUM(D40,D43)</f>
        <v>13928.400000000023</v>
      </c>
      <c r="E44" s="17">
        <f>SUM(E40,E43)</f>
        <v>21639</v>
      </c>
      <c r="F44" s="24">
        <f t="shared" si="1"/>
        <v>7710.5999999999767</v>
      </c>
      <c r="BF44"/>
      <c r="BG44"/>
      <c r="BH44"/>
    </row>
    <row r="45" spans="1:60" s="1" customFormat="1" ht="13.5" customHeight="1" x14ac:dyDescent="0.2">
      <c r="A45" s="33" t="s">
        <v>69</v>
      </c>
      <c r="B45" s="11" t="s">
        <v>70</v>
      </c>
      <c r="C45" s="17">
        <f>IF(C44&gt;0,C44,0)</f>
        <v>18682.499999999985</v>
      </c>
      <c r="D45" s="17">
        <f>IF(D44&gt;0,D44,0)</f>
        <v>13928.400000000023</v>
      </c>
      <c r="E45" s="17">
        <f>IF(E44&gt;0,E44,0)</f>
        <v>21639</v>
      </c>
      <c r="F45" s="24">
        <f t="shared" si="1"/>
        <v>7710.5999999999767</v>
      </c>
      <c r="BF45"/>
      <c r="BG45"/>
      <c r="BH45"/>
    </row>
    <row r="46" spans="1:60" s="1" customFormat="1" ht="14.25" customHeight="1" x14ac:dyDescent="0.2">
      <c r="A46" s="33" t="s">
        <v>71</v>
      </c>
      <c r="B46" s="11" t="s">
        <v>72</v>
      </c>
      <c r="C46" s="17">
        <f>IF(C44&lt;=0,C44,0)</f>
        <v>0</v>
      </c>
      <c r="D46" s="17">
        <f>IF(D44&lt;=0,D44,0)</f>
        <v>0</v>
      </c>
      <c r="E46" s="17">
        <f>IF(E44&lt;=0,E44,0)</f>
        <v>0</v>
      </c>
      <c r="F46" s="24">
        <f t="shared" si="1"/>
        <v>0</v>
      </c>
      <c r="BF46"/>
      <c r="BG46"/>
      <c r="BH46"/>
    </row>
    <row r="47" spans="1:60" s="1" customFormat="1" ht="15" customHeight="1" x14ac:dyDescent="0.2">
      <c r="A47" s="32" t="s">
        <v>73</v>
      </c>
      <c r="B47" s="10" t="s">
        <v>74</v>
      </c>
      <c r="C47" s="17">
        <f>C45*0.18</f>
        <v>3362.8499999999972</v>
      </c>
      <c r="D47" s="17">
        <f>D45*0.18</f>
        <v>2507.1120000000042</v>
      </c>
      <c r="E47" s="17">
        <v>863.8</v>
      </c>
      <c r="F47" s="24">
        <f t="shared" si="1"/>
        <v>-1643.3120000000042</v>
      </c>
      <c r="BF47"/>
      <c r="BG47"/>
      <c r="BH47"/>
    </row>
    <row r="48" spans="1:60" s="1" customFormat="1" ht="18" customHeight="1" x14ac:dyDescent="0.2">
      <c r="A48" s="32" t="s">
        <v>75</v>
      </c>
      <c r="B48" s="5" t="s">
        <v>76</v>
      </c>
      <c r="C48" s="17">
        <f>SUM(C44,-C47)</f>
        <v>15319.649999999989</v>
      </c>
      <c r="D48" s="17">
        <f>SUM(D44,-D47)</f>
        <v>11421.288000000019</v>
      </c>
      <c r="E48" s="17">
        <f>SUM(E44,-E47)</f>
        <v>20775.2</v>
      </c>
      <c r="F48" s="24">
        <f t="shared" si="1"/>
        <v>9353.9119999999821</v>
      </c>
      <c r="BF48"/>
      <c r="BG48"/>
      <c r="BH48"/>
    </row>
    <row r="49" spans="1:60" s="1" customFormat="1" ht="15.75" customHeight="1" x14ac:dyDescent="0.2">
      <c r="A49" s="34" t="s">
        <v>77</v>
      </c>
      <c r="B49" s="12" t="s">
        <v>78</v>
      </c>
      <c r="C49" s="24">
        <f>IF(C48&gt;0,C48,0)</f>
        <v>15319.649999999989</v>
      </c>
      <c r="D49" s="24">
        <f>IF(D48&gt;0,D48,0)</f>
        <v>11421.288000000019</v>
      </c>
      <c r="E49" s="24">
        <f>IF(E48&gt;0,E48,0)</f>
        <v>20775.2</v>
      </c>
      <c r="F49" s="24">
        <f t="shared" si="1"/>
        <v>9353.9119999999821</v>
      </c>
      <c r="BF49"/>
      <c r="BG49"/>
      <c r="BH49"/>
    </row>
    <row r="50" spans="1:60" s="1" customFormat="1" ht="14.25" customHeight="1" x14ac:dyDescent="0.2">
      <c r="A50" s="34" t="s">
        <v>71</v>
      </c>
      <c r="B50" s="12" t="s">
        <v>79</v>
      </c>
      <c r="C50" s="24">
        <f>IF(C48&lt;=0,C48,0)</f>
        <v>0</v>
      </c>
      <c r="D50" s="24">
        <f>IF(D48&lt;=0,D48,0)</f>
        <v>0</v>
      </c>
      <c r="E50" s="24">
        <f>IF(E48&lt;=0,E48,0)</f>
        <v>0</v>
      </c>
      <c r="F50" s="24">
        <f t="shared" si="1"/>
        <v>0</v>
      </c>
      <c r="BF50"/>
      <c r="BG50"/>
      <c r="BH50"/>
    </row>
    <row r="51" spans="1:60" s="35" customFormat="1" ht="18" customHeight="1" x14ac:dyDescent="0.2">
      <c r="A51" s="53" t="s">
        <v>107</v>
      </c>
      <c r="B51" s="53"/>
      <c r="C51" s="53"/>
      <c r="D51" s="53"/>
      <c r="E51" s="53"/>
      <c r="F51" s="53"/>
      <c r="BF51" s="36"/>
      <c r="BG51" s="36"/>
      <c r="BH51" s="36"/>
    </row>
    <row r="52" spans="1:60" s="1" customFormat="1" ht="27" customHeight="1" x14ac:dyDescent="0.2">
      <c r="A52" s="37" t="s">
        <v>80</v>
      </c>
      <c r="B52" s="13" t="s">
        <v>81</v>
      </c>
      <c r="C52" s="38">
        <f>SUM(C53:C57)</f>
        <v>1595.4</v>
      </c>
      <c r="D52" s="38">
        <f>SUM(D53:D57)</f>
        <v>16919.599999999999</v>
      </c>
      <c r="E52" s="38">
        <f>SUM(E53:E57)</f>
        <v>20313.8</v>
      </c>
      <c r="F52" s="38">
        <f t="shared" ref="F52:F60" si="2">E52-D52</f>
        <v>3394.2000000000007</v>
      </c>
      <c r="BF52"/>
      <c r="BG52"/>
      <c r="BH52"/>
    </row>
    <row r="53" spans="1:60" s="1" customFormat="1" ht="15.75" customHeight="1" x14ac:dyDescent="0.2">
      <c r="A53" s="39" t="s">
        <v>82</v>
      </c>
      <c r="B53" s="14" t="s">
        <v>83</v>
      </c>
      <c r="C53" s="40">
        <v>0</v>
      </c>
      <c r="D53" s="40">
        <v>0</v>
      </c>
      <c r="E53" s="40">
        <v>19.5</v>
      </c>
      <c r="F53" s="41">
        <f t="shared" si="2"/>
        <v>19.5</v>
      </c>
      <c r="BF53"/>
      <c r="BG53"/>
      <c r="BH53"/>
    </row>
    <row r="54" spans="1:60" s="1" customFormat="1" ht="22.5" customHeight="1" x14ac:dyDescent="0.2">
      <c r="A54" s="39" t="s">
        <v>84</v>
      </c>
      <c r="B54" s="14" t="s">
        <v>85</v>
      </c>
      <c r="C54" s="40">
        <v>0</v>
      </c>
      <c r="D54" s="40">
        <v>0</v>
      </c>
      <c r="E54" s="40">
        <v>0</v>
      </c>
      <c r="F54" s="41">
        <f t="shared" si="2"/>
        <v>0</v>
      </c>
      <c r="BF54"/>
      <c r="BG54"/>
      <c r="BH54"/>
    </row>
    <row r="55" spans="1:60" s="1" customFormat="1" ht="24" customHeight="1" x14ac:dyDescent="0.2">
      <c r="A55" s="39" t="s">
        <v>108</v>
      </c>
      <c r="B55" s="14" t="s">
        <v>86</v>
      </c>
      <c r="C55" s="40">
        <v>0</v>
      </c>
      <c r="D55" s="40">
        <v>0</v>
      </c>
      <c r="E55" s="40">
        <v>4207.3999999999996</v>
      </c>
      <c r="F55" s="41">
        <f t="shared" si="2"/>
        <v>4207.3999999999996</v>
      </c>
      <c r="BF55"/>
      <c r="BG55"/>
      <c r="BH55"/>
    </row>
    <row r="56" spans="1:60" s="1" customFormat="1" ht="24" customHeight="1" x14ac:dyDescent="0.2">
      <c r="A56" s="39" t="s">
        <v>109</v>
      </c>
      <c r="B56" s="14" t="s">
        <v>87</v>
      </c>
      <c r="C56" s="40">
        <v>0</v>
      </c>
      <c r="D56" s="40">
        <v>0</v>
      </c>
      <c r="E56" s="40">
        <v>0</v>
      </c>
      <c r="F56" s="41">
        <f t="shared" si="2"/>
        <v>0</v>
      </c>
      <c r="BF56"/>
      <c r="BG56"/>
      <c r="BH56"/>
    </row>
    <row r="57" spans="1:60" s="1" customFormat="1" ht="15" customHeight="1" x14ac:dyDescent="0.2">
      <c r="A57" s="39" t="s">
        <v>88</v>
      </c>
      <c r="B57" s="14" t="s">
        <v>110</v>
      </c>
      <c r="C57" s="40">
        <v>1595.4</v>
      </c>
      <c r="D57" s="40">
        <v>16919.599999999999</v>
      </c>
      <c r="E57" s="40">
        <v>16086.9</v>
      </c>
      <c r="F57" s="41">
        <f t="shared" si="2"/>
        <v>-832.69999999999891</v>
      </c>
      <c r="BF57"/>
      <c r="BG57"/>
      <c r="BH57"/>
    </row>
    <row r="58" spans="1:60" s="1" customFormat="1" ht="16.5" customHeight="1" x14ac:dyDescent="0.2">
      <c r="A58" s="42" t="s">
        <v>89</v>
      </c>
      <c r="B58" s="13" t="s">
        <v>90</v>
      </c>
      <c r="C58" s="38">
        <v>11313</v>
      </c>
      <c r="D58" s="38">
        <v>13396.6</v>
      </c>
      <c r="E58" s="38">
        <f>SUM(E59:E61)</f>
        <v>13236</v>
      </c>
      <c r="F58" s="43">
        <f t="shared" si="2"/>
        <v>-160.60000000000036</v>
      </c>
      <c r="BF58"/>
      <c r="BG58"/>
      <c r="BH58"/>
    </row>
    <row r="59" spans="1:60" s="1" customFormat="1" ht="16.5" customHeight="1" x14ac:dyDescent="0.2">
      <c r="A59" s="44" t="s">
        <v>111</v>
      </c>
      <c r="B59" s="14" t="s">
        <v>91</v>
      </c>
      <c r="C59" s="41">
        <v>10303.6</v>
      </c>
      <c r="D59" s="41">
        <v>13396.6</v>
      </c>
      <c r="E59" s="47">
        <v>12352.9</v>
      </c>
      <c r="F59" s="24">
        <f t="shared" si="2"/>
        <v>-1043.7000000000007</v>
      </c>
      <c r="BF59"/>
      <c r="BG59"/>
      <c r="BH59"/>
    </row>
    <row r="60" spans="1:60" s="1" customFormat="1" ht="16.5" customHeight="1" x14ac:dyDescent="0.2">
      <c r="A60" s="44" t="s">
        <v>112</v>
      </c>
      <c r="B60" s="14" t="s">
        <v>92</v>
      </c>
      <c r="C60" s="41">
        <v>716.8</v>
      </c>
      <c r="D60" s="41"/>
      <c r="E60" s="41">
        <v>883.1</v>
      </c>
      <c r="F60" s="24">
        <f t="shared" si="2"/>
        <v>883.1</v>
      </c>
      <c r="BF60"/>
      <c r="BG60"/>
      <c r="BH60"/>
    </row>
    <row r="61" spans="1:60" s="1" customFormat="1" ht="16.5" customHeight="1" x14ac:dyDescent="0.2">
      <c r="A61" s="45" t="s">
        <v>113</v>
      </c>
      <c r="B61" s="14"/>
      <c r="C61" s="41"/>
      <c r="D61" s="41"/>
      <c r="E61" s="41"/>
      <c r="F61" s="24"/>
      <c r="BF61"/>
      <c r="BG61"/>
      <c r="BH61"/>
    </row>
    <row r="62" spans="1:60" s="1" customFormat="1" x14ac:dyDescent="0.2">
      <c r="A62" s="37" t="s">
        <v>114</v>
      </c>
      <c r="B62" s="13" t="s">
        <v>115</v>
      </c>
      <c r="C62" s="38">
        <f>C63+C64</f>
        <v>0</v>
      </c>
      <c r="D62" s="38">
        <f>D63+D64</f>
        <v>0</v>
      </c>
      <c r="E62" s="38">
        <f>E63+E64</f>
        <v>0</v>
      </c>
      <c r="F62" s="46">
        <f>E62-D62</f>
        <v>0</v>
      </c>
      <c r="BF62"/>
      <c r="BG62"/>
      <c r="BH62"/>
    </row>
    <row r="63" spans="1:60" s="1" customFormat="1" x14ac:dyDescent="0.2">
      <c r="A63" s="39" t="s">
        <v>116</v>
      </c>
      <c r="B63" s="14" t="s">
        <v>117</v>
      </c>
      <c r="C63" s="41"/>
      <c r="D63" s="41"/>
      <c r="E63" s="41"/>
      <c r="F63" s="24">
        <f>E63-D63</f>
        <v>0</v>
      </c>
      <c r="BF63"/>
      <c r="BG63"/>
      <c r="BH63"/>
    </row>
    <row r="64" spans="1:60" s="1" customFormat="1" x14ac:dyDescent="0.2">
      <c r="A64" s="39" t="s">
        <v>118</v>
      </c>
      <c r="B64" s="14" t="s">
        <v>119</v>
      </c>
      <c r="C64" s="41"/>
      <c r="D64" s="41"/>
      <c r="E64" s="41"/>
      <c r="F64" s="24">
        <f>E64-D64</f>
        <v>0</v>
      </c>
      <c r="BF64"/>
      <c r="BG64"/>
      <c r="BH64"/>
    </row>
    <row r="65" spans="1:60" s="1" customFormat="1" ht="20.25" customHeight="1" x14ac:dyDescent="0.2">
      <c r="A65" s="51" t="s">
        <v>122</v>
      </c>
      <c r="B65" s="51"/>
      <c r="C65" s="51"/>
      <c r="D65" s="51"/>
      <c r="E65" s="51"/>
      <c r="F65" s="51"/>
      <c r="BF65"/>
      <c r="BG65"/>
      <c r="BH65"/>
    </row>
    <row r="66" spans="1:60" s="1" customFormat="1" ht="12" customHeight="1" x14ac:dyDescent="0.2">
      <c r="A66" s="15" t="s">
        <v>120</v>
      </c>
      <c r="B66" s="15"/>
      <c r="C66" s="16" t="s">
        <v>93</v>
      </c>
      <c r="D66" s="2"/>
      <c r="E66" s="2"/>
      <c r="F66" s="3"/>
      <c r="BF66"/>
      <c r="BG66"/>
      <c r="BH66"/>
    </row>
    <row r="67" spans="1:60" s="1" customFormat="1" ht="13.5" customHeight="1" x14ac:dyDescent="0.2">
      <c r="A67" s="51" t="s">
        <v>124</v>
      </c>
      <c r="B67" s="51"/>
      <c r="C67" s="51"/>
      <c r="D67" s="51"/>
      <c r="E67" s="51"/>
      <c r="F67" s="51"/>
      <c r="BF67"/>
      <c r="BG67"/>
      <c r="BH67"/>
    </row>
    <row r="68" spans="1:60" s="1" customFormat="1" ht="10.5" customHeight="1" x14ac:dyDescent="0.2">
      <c r="A68" s="15" t="s">
        <v>120</v>
      </c>
      <c r="B68" s="15"/>
      <c r="C68"/>
      <c r="D68"/>
      <c r="E68"/>
      <c r="F68"/>
      <c r="BF68"/>
      <c r="BG68"/>
      <c r="BH68"/>
    </row>
  </sheetData>
  <sheetProtection selectLockedCells="1" selectUnlockedCells="1"/>
  <mergeCells count="12">
    <mergeCell ref="E1:F1"/>
    <mergeCell ref="A2:F2"/>
    <mergeCell ref="A3:F3"/>
    <mergeCell ref="A4:F4"/>
    <mergeCell ref="A5:F5"/>
    <mergeCell ref="A67:F67"/>
    <mergeCell ref="A7:F7"/>
    <mergeCell ref="A8:F8"/>
    <mergeCell ref="A22:F22"/>
    <mergeCell ref="A39:F39"/>
    <mergeCell ref="A51:F51"/>
    <mergeCell ref="A65:F65"/>
  </mergeCells>
  <pageMargins left="0.78749999999999998" right="0.66944444444444451" top="1.2993055555555557" bottom="0.47222222222222227" header="0.51181102362204722" footer="0.51181102362204722"/>
  <pageSetup paperSize="9" scale="91" firstPageNumber="0" orientation="landscape" horizontalDpi="300" verticalDpi="300" r:id="rId1"/>
  <headerFooter alignWithMargins="0"/>
  <rowBreaks count="2" manualBreakCount="2">
    <brk id="21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</vt:lpstr>
      <vt:lpstr>'Звіт '!Excel_BuiltIn_Print_Area</vt:lpstr>
      <vt:lpstr>'Звіт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2024-02-23T07:20:36Z</cp:lastPrinted>
  <dcterms:created xsi:type="dcterms:W3CDTF">2023-09-14T05:30:27Z</dcterms:created>
  <dcterms:modified xsi:type="dcterms:W3CDTF">2024-04-12T07:08:01Z</dcterms:modified>
</cp:coreProperties>
</file>