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xr:revisionPtr revIDLastSave="0" documentId="13_ncr:1_{ABE22D5A-8207-4705-AFFE-BD6FA90447A8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Звіт " sheetId="4" r:id="rId1"/>
  </sheets>
  <definedNames>
    <definedName name="Excel_BuiltIn_Print_Area" localSheetId="0">'Звіт '!$A$1:$F$62</definedName>
    <definedName name="_xlnm.Print_Area" localSheetId="0">'Звіт '!$A$1:$F$62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36" i="4"/>
  <c r="F36" i="4" s="1"/>
  <c r="E7" i="4"/>
  <c r="E19" i="4" s="1"/>
  <c r="F19" i="4" s="1"/>
  <c r="D7" i="4"/>
  <c r="D19" i="4"/>
  <c r="D56" i="4"/>
  <c r="E56" i="4"/>
  <c r="C7" i="4"/>
  <c r="C19" i="4"/>
  <c r="F8" i="4"/>
  <c r="F9" i="4"/>
  <c r="F10" i="4"/>
  <c r="F11" i="4"/>
  <c r="F12" i="4"/>
  <c r="F13" i="4"/>
  <c r="F14" i="4"/>
  <c r="F15" i="4"/>
  <c r="F16" i="4"/>
  <c r="F17" i="4"/>
  <c r="F18" i="4"/>
  <c r="F20" i="4"/>
  <c r="F21" i="4"/>
  <c r="C22" i="4"/>
  <c r="C36" i="4" s="1"/>
  <c r="D22" i="4"/>
  <c r="D36" i="4" s="1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41" i="4"/>
  <c r="C50" i="4"/>
  <c r="D50" i="4"/>
  <c r="F50" i="4" s="1"/>
  <c r="F51" i="4"/>
  <c r="F52" i="4"/>
  <c r="F53" i="4"/>
  <c r="F54" i="4"/>
  <c r="F55" i="4"/>
  <c r="F57" i="4"/>
  <c r="F58" i="4"/>
  <c r="F45" i="4"/>
  <c r="C38" i="4" l="1"/>
  <c r="C40" i="4" s="1"/>
  <c r="F56" i="4"/>
  <c r="D38" i="4"/>
  <c r="D39" i="4" s="1"/>
  <c r="F7" i="4"/>
  <c r="C39" i="4"/>
  <c r="C42" i="4"/>
  <c r="D42" i="4"/>
  <c r="D40" i="4"/>
  <c r="E38" i="4"/>
  <c r="D43" i="4" l="1"/>
  <c r="D44" i="4"/>
  <c r="D46" i="4"/>
  <c r="E40" i="4"/>
  <c r="F40" i="4" s="1"/>
  <c r="E39" i="4"/>
  <c r="F39" i="4" s="1"/>
  <c r="F38" i="4"/>
  <c r="E42" i="4"/>
  <c r="C43" i="4"/>
  <c r="C44" i="4"/>
  <c r="C46" i="4"/>
  <c r="D48" i="4" l="1"/>
  <c r="D47" i="4"/>
  <c r="C47" i="4"/>
  <c r="C48" i="4"/>
  <c r="F42" i="4"/>
  <c r="E46" i="4"/>
  <c r="E43" i="4"/>
  <c r="F43" i="4" s="1"/>
  <c r="E44" i="4"/>
  <c r="F44" i="4" s="1"/>
  <c r="E47" i="4" l="1"/>
  <c r="F47" i="4" s="1"/>
  <c r="F46" i="4"/>
  <c r="E48" i="4"/>
  <c r="F48" i="4" s="1"/>
</calcChain>
</file>

<file path=xl/sharedStrings.xml><?xml version="1.0" encoding="utf-8"?>
<sst xmlns="http://schemas.openxmlformats.org/spreadsheetml/2006/main" count="117" uniqueCount="115">
  <si>
    <t>Назва показника</t>
  </si>
  <si>
    <t xml:space="preserve">І. Результати діяльності: </t>
  </si>
  <si>
    <t>1.Доходи</t>
  </si>
  <si>
    <t xml:space="preserve">Дохід (виручка) від реалізації продукції (товарів, робіт, послуг), у т.ч. </t>
  </si>
  <si>
    <t>1101</t>
  </si>
  <si>
    <t xml:space="preserve">    послуги, надані фізичним особам</t>
  </si>
  <si>
    <t>1101/1</t>
  </si>
  <si>
    <t xml:space="preserve">    послуги, надані юридичним особам</t>
  </si>
  <si>
    <t>1101/2</t>
  </si>
  <si>
    <t xml:space="preserve">    фінансування робіт з бюджету міста (розшифрування) </t>
  </si>
  <si>
    <t>1101/3</t>
  </si>
  <si>
    <t>Субсидії, пільги з бюджету</t>
  </si>
  <si>
    <t>1102</t>
  </si>
  <si>
    <t>Дотації з бюджету</t>
  </si>
  <si>
    <t>1103</t>
  </si>
  <si>
    <t>Дохід від здачі майна в оренду</t>
  </si>
  <si>
    <t>1104</t>
  </si>
  <si>
    <t xml:space="preserve">Інші фінансові доходи (розшифрування) </t>
  </si>
  <si>
    <t>1105</t>
  </si>
  <si>
    <t xml:space="preserve">Інші доходи (розшифрування) </t>
  </si>
  <si>
    <t>1106</t>
  </si>
  <si>
    <t>Податок на додану вартість</t>
  </si>
  <si>
    <t>1107</t>
  </si>
  <si>
    <t>Інші непрямі податки</t>
  </si>
  <si>
    <t>1108</t>
  </si>
  <si>
    <t>Інші вирахування з доходу (розшифрування)</t>
  </si>
  <si>
    <t>1109</t>
  </si>
  <si>
    <t>1100</t>
  </si>
  <si>
    <t xml:space="preserve">2.Витрати </t>
  </si>
  <si>
    <t xml:space="preserve">Собівартість реалізованої продукції (товарів, робіт та послуг) </t>
  </si>
  <si>
    <t>1201</t>
  </si>
  <si>
    <t>Адміністративні витрати, у тому числі:</t>
  </si>
  <si>
    <t>1202</t>
  </si>
  <si>
    <t xml:space="preserve">   витрати на оплату праці</t>
  </si>
  <si>
    <t>1202/1</t>
  </si>
  <si>
    <t xml:space="preserve">   відрахування на соціальні  заходи </t>
  </si>
  <si>
    <t>1202/2</t>
  </si>
  <si>
    <t xml:space="preserve">   витрати, пов'язані з використанням службових автомобілів </t>
  </si>
  <si>
    <t>1202/3</t>
  </si>
  <si>
    <t xml:space="preserve">   витрати на консалтингові послуги </t>
  </si>
  <si>
    <t>1202/4</t>
  </si>
  <si>
    <t xml:space="preserve">   витрати на страхові послуги </t>
  </si>
  <si>
    <t>1202/5</t>
  </si>
  <si>
    <t>1202/6</t>
  </si>
  <si>
    <t xml:space="preserve">   витрати на відрядження</t>
  </si>
  <si>
    <t>1202/7</t>
  </si>
  <si>
    <t xml:space="preserve">   витрати на аудиторські послуги </t>
  </si>
  <si>
    <t>1202/8</t>
  </si>
  <si>
    <t xml:space="preserve">   інші адміністративні витрати (розшифрування) </t>
  </si>
  <si>
    <t>1202/9</t>
  </si>
  <si>
    <t>Витрати на збут (розшифрування)</t>
  </si>
  <si>
    <t>1203</t>
  </si>
  <si>
    <t>Інші операційні витрати  (розшифрування)</t>
  </si>
  <si>
    <t>1204</t>
  </si>
  <si>
    <t xml:space="preserve">Фінансові витрати (розшифрування) </t>
  </si>
  <si>
    <t>1205</t>
  </si>
  <si>
    <t>Інші витрати (розшифрування)</t>
  </si>
  <si>
    <t>1206</t>
  </si>
  <si>
    <t>1200</t>
  </si>
  <si>
    <t xml:space="preserve">Фінансовий результат від операційної діяльності </t>
  </si>
  <si>
    <t>2100</t>
  </si>
  <si>
    <t xml:space="preserve">   прибуток</t>
  </si>
  <si>
    <t>2100/1</t>
  </si>
  <si>
    <t xml:space="preserve">   збиток </t>
  </si>
  <si>
    <t>2100/2</t>
  </si>
  <si>
    <t xml:space="preserve">Доходи/втрати від участі в капіталі </t>
  </si>
  <si>
    <t>2200</t>
  </si>
  <si>
    <t xml:space="preserve">Фінансовий результат до оподаткування  </t>
  </si>
  <si>
    <t>2300</t>
  </si>
  <si>
    <t xml:space="preserve">  прибуток</t>
  </si>
  <si>
    <t>2300/1</t>
  </si>
  <si>
    <t xml:space="preserve">  збиток </t>
  </si>
  <si>
    <t>2300/2</t>
  </si>
  <si>
    <t xml:space="preserve">Податок на прибуток </t>
  </si>
  <si>
    <t>2400</t>
  </si>
  <si>
    <t xml:space="preserve">Чистий фінансовий  результат, у тому числі: </t>
  </si>
  <si>
    <t>2500</t>
  </si>
  <si>
    <t xml:space="preserve">  прибуток </t>
  </si>
  <si>
    <t>2500/1</t>
  </si>
  <si>
    <t>2500/2</t>
  </si>
  <si>
    <t>Сплата поточних податків та обов’язкових платежів до бюджету, у тому числі:</t>
  </si>
  <si>
    <t>3100</t>
  </si>
  <si>
    <t>податок на прибуток</t>
  </si>
  <si>
    <t>3110</t>
  </si>
  <si>
    <t>відрахування частини чистого прибутку до бюджету</t>
  </si>
  <si>
    <t>3120</t>
  </si>
  <si>
    <t>3130</t>
  </si>
  <si>
    <t>3140</t>
  </si>
  <si>
    <t>інші податки (розшифрувати)</t>
  </si>
  <si>
    <t>Внески до цільових фондів</t>
  </si>
  <si>
    <t>3200</t>
  </si>
  <si>
    <t>3210</t>
  </si>
  <si>
    <t>3220</t>
  </si>
  <si>
    <t xml:space="preserve"> </t>
  </si>
  <si>
    <t xml:space="preserve">Звіт про виконання фінансового плану підприємства </t>
  </si>
  <si>
    <t>Код рядка</t>
  </si>
  <si>
    <t>Факт відповідного періоду минулого року</t>
  </si>
  <si>
    <t>Планові показники звітного періоду</t>
  </si>
  <si>
    <t>Фактичні показники звітного періоду</t>
  </si>
  <si>
    <t>Відхилення фактичних показників від планових</t>
  </si>
  <si>
    <t>Разом чисті доходи</t>
  </si>
  <si>
    <r>
      <rPr>
        <i/>
        <sz val="9"/>
        <color indexed="8"/>
        <rFont val="Times New Roman"/>
        <family val="1"/>
        <charset val="204"/>
      </rPr>
      <t xml:space="preserve">   витрати та послуги зв</t>
    </r>
    <r>
      <rPr>
        <sz val="9"/>
        <color indexed="8"/>
        <rFont val="Arial"/>
        <family val="2"/>
        <charset val="204"/>
      </rPr>
      <t>'</t>
    </r>
    <r>
      <rPr>
        <i/>
        <sz val="9"/>
        <color indexed="8"/>
        <rFont val="Times New Roman"/>
        <family val="1"/>
        <charset val="204"/>
      </rPr>
      <t>язку</t>
    </r>
  </si>
  <si>
    <t xml:space="preserve">Разом витрат </t>
  </si>
  <si>
    <t xml:space="preserve">ІІ. Фінансові результати діяльності: </t>
  </si>
  <si>
    <r>
      <rPr>
        <b/>
        <sz val="11"/>
        <color indexed="8"/>
        <rFont val="Times New Roman"/>
        <family val="1"/>
        <charset val="204"/>
      </rPr>
      <t>ІІІ. 0бов</t>
    </r>
    <r>
      <rPr>
        <b/>
        <sz val="11"/>
        <color indexed="8"/>
        <rFont val="Arial"/>
        <family val="2"/>
        <charset val="204"/>
      </rPr>
      <t>ֹ'</t>
    </r>
    <r>
      <rPr>
        <b/>
        <sz val="11"/>
        <color indexed="8"/>
        <rFont val="Times New Roman"/>
        <family val="1"/>
        <charset val="204"/>
      </rPr>
      <t xml:space="preserve">язкові платежі підприємства до бюджету та цільових фондів </t>
    </r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</si>
  <si>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</si>
  <si>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</si>
  <si>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3150</t>
  </si>
  <si>
    <t>Єдиний соціальний внесок</t>
  </si>
  <si>
    <t>Військовий збір</t>
  </si>
  <si>
    <t xml:space="preserve">                                                        (підпис) </t>
  </si>
  <si>
    <t xml:space="preserve">ЛСКАП "ЛУЦЬКСПЕЦКОМУНТРАНС" </t>
  </si>
  <si>
    <t>Керівник підприємства       ______________________ Володимир МАРЦЕНЮК</t>
  </si>
  <si>
    <t>Головний бухгалтер               _____________________ Наталія ПУЧИК</t>
  </si>
  <si>
    <t>за 1-ше півріччя 2024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</si>
</sst>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u/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u/>
      <sz val="10"/>
      <color indexed="8"/>
      <name val="Arial Cyr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Times New Roman Cyr"/>
      <family val="1"/>
      <charset val="204"/>
    </font>
    <font>
      <b/>
      <sz val="12"/>
      <color indexed="8"/>
      <name val="Times New Roman"/>
      <family val="1"/>
      <charset val="1"/>
    </font>
    <font>
      <sz val="9"/>
      <color indexed="8"/>
      <name val="Arial"/>
      <family val="2"/>
      <charset val="204"/>
    </font>
    <font>
      <i/>
      <sz val="10"/>
      <color indexed="8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wrapText="1"/>
    </xf>
    <xf numFmtId="49" fontId="5" fillId="0" borderId="1" xfId="1" applyNumberFormat="1" applyFont="1" applyFill="1" applyBorder="1" applyAlignment="1" applyProtection="1">
      <alignment horizontal="center" wrapText="1"/>
    </xf>
    <xf numFmtId="0" fontId="9" fillId="0" borderId="1" xfId="1" applyNumberFormat="1" applyFont="1" applyFill="1" applyBorder="1" applyAlignment="1" applyProtection="1">
      <alignment horizontal="left" wrapText="1"/>
    </xf>
    <xf numFmtId="0" fontId="10" fillId="0" borderId="1" xfId="1" applyNumberFormat="1" applyFont="1" applyFill="1" applyBorder="1" applyAlignment="1" applyProtection="1">
      <alignment wrapText="1"/>
    </xf>
    <xf numFmtId="49" fontId="13" fillId="0" borderId="1" xfId="1" applyNumberFormat="1" applyFont="1" applyFill="1" applyBorder="1" applyAlignment="1" applyProtection="1">
      <alignment horizontal="center" wrapText="1"/>
    </xf>
    <xf numFmtId="0" fontId="14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4" fillId="0" borderId="0" xfId="1" applyNumberFormat="1" applyFont="1" applyFill="1" applyBorder="1" applyAlignment="1" applyProtection="1">
      <alignment horizontal="center" wrapText="1"/>
    </xf>
    <xf numFmtId="0" fontId="4" fillId="0" borderId="0" xfId="1" applyNumberFormat="1" applyFont="1" applyFill="1" applyBorder="1" applyAlignment="1" applyProtection="1">
      <alignment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justify"/>
    </xf>
    <xf numFmtId="0" fontId="0" fillId="3" borderId="0" xfId="0" applyFill="1"/>
    <xf numFmtId="49" fontId="8" fillId="0" borderId="1" xfId="1" applyNumberFormat="1" applyFont="1" applyFill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wrapText="1"/>
    </xf>
    <xf numFmtId="0" fontId="17" fillId="0" borderId="1" xfId="1" applyNumberFormat="1" applyFont="1" applyFill="1" applyBorder="1" applyAlignment="1" applyProtection="1">
      <alignment horizontal="right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right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1" applyNumberFormat="1" applyFont="1" applyFill="1" applyBorder="1" applyAlignment="1" applyProtection="1">
      <alignment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BH62"/>
  <sheetViews>
    <sheetView tabSelected="1" topLeftCell="A40" workbookViewId="0">
      <selection activeCell="D72" sqref="D72"/>
    </sheetView>
  </sheetViews>
  <sheetFormatPr defaultColWidth="9" defaultRowHeight="12.75" x14ac:dyDescent="0.2"/>
  <cols>
    <col min="1" max="1" width="45" customWidth="1"/>
    <col min="2" max="2" width="6.28515625" style="19" customWidth="1"/>
    <col min="3" max="3" width="17.140625" style="20" customWidth="1"/>
    <col min="4" max="4" width="21.42578125" style="20" customWidth="1"/>
    <col min="5" max="5" width="21.5703125" style="20" customWidth="1"/>
    <col min="6" max="6" width="25.85546875" style="20" customWidth="1"/>
  </cols>
  <sheetData>
    <row r="1" spans="1:60" ht="15.75" customHeight="1" x14ac:dyDescent="0.2">
      <c r="A1" s="51" t="s">
        <v>94</v>
      </c>
      <c r="B1" s="51"/>
      <c r="C1" s="51"/>
      <c r="D1" s="51"/>
      <c r="E1" s="51"/>
      <c r="F1" s="51"/>
    </row>
    <row r="2" spans="1:60" ht="12.75" customHeight="1" x14ac:dyDescent="0.2">
      <c r="A2" s="52" t="s">
        <v>111</v>
      </c>
      <c r="B2" s="52"/>
      <c r="C2" s="52"/>
      <c r="D2" s="52"/>
      <c r="E2" s="52"/>
      <c r="F2" s="52"/>
    </row>
    <row r="3" spans="1:60" ht="12.75" customHeight="1" x14ac:dyDescent="0.2">
      <c r="A3" s="53" t="s">
        <v>114</v>
      </c>
      <c r="B3" s="53"/>
      <c r="C3" s="53"/>
      <c r="D3" s="53"/>
      <c r="E3" s="53"/>
      <c r="F3" s="53"/>
    </row>
    <row r="4" spans="1:60" s="21" customFormat="1" ht="35.25" customHeight="1" x14ac:dyDescent="0.2">
      <c r="A4" s="48" t="s">
        <v>0</v>
      </c>
      <c r="B4" s="49" t="s">
        <v>95</v>
      </c>
      <c r="C4" s="50" t="s">
        <v>96</v>
      </c>
      <c r="D4" s="50" t="s">
        <v>97</v>
      </c>
      <c r="E4" s="50" t="s">
        <v>98</v>
      </c>
      <c r="F4" s="50" t="s">
        <v>99</v>
      </c>
    </row>
    <row r="5" spans="1:60" s="1" customFormat="1" ht="18" customHeight="1" x14ac:dyDescent="0.2">
      <c r="A5" s="55" t="s">
        <v>1</v>
      </c>
      <c r="B5" s="55"/>
      <c r="C5" s="55"/>
      <c r="D5" s="55"/>
      <c r="E5" s="55"/>
      <c r="F5" s="55"/>
      <c r="BF5"/>
      <c r="BG5"/>
      <c r="BH5"/>
    </row>
    <row r="6" spans="1:60" s="1" customFormat="1" ht="18" customHeight="1" x14ac:dyDescent="0.2">
      <c r="A6" s="55" t="s">
        <v>2</v>
      </c>
      <c r="B6" s="55"/>
      <c r="C6" s="55"/>
      <c r="D6" s="55"/>
      <c r="E6" s="55"/>
      <c r="F6" s="55"/>
      <c r="BF6"/>
      <c r="BG6"/>
      <c r="BH6"/>
    </row>
    <row r="7" spans="1:60" s="1" customFormat="1" ht="24" x14ac:dyDescent="0.2">
      <c r="A7" s="4" t="s">
        <v>3</v>
      </c>
      <c r="B7" s="22" t="s">
        <v>4</v>
      </c>
      <c r="C7" s="23">
        <f>C8+C9+C10</f>
        <v>76342</v>
      </c>
      <c r="D7" s="23">
        <f>SUM(D8:D10)</f>
        <v>88388.4</v>
      </c>
      <c r="E7" s="23">
        <f>SUM(E8:E10)</f>
        <v>92946.1</v>
      </c>
      <c r="F7" s="23">
        <f t="shared" ref="F7:F36" si="0">E7-D7</f>
        <v>4557.7000000000116</v>
      </c>
      <c r="BF7"/>
      <c r="BG7"/>
      <c r="BH7"/>
    </row>
    <row r="8" spans="1:60" s="1" customFormat="1" x14ac:dyDescent="0.2">
      <c r="A8" s="6" t="s">
        <v>5</v>
      </c>
      <c r="B8" s="24" t="s">
        <v>6</v>
      </c>
      <c r="C8" s="44">
        <v>48514.1</v>
      </c>
      <c r="D8" s="23">
        <v>52440.9</v>
      </c>
      <c r="E8" s="23">
        <v>54980.5</v>
      </c>
      <c r="F8" s="23">
        <f t="shared" si="0"/>
        <v>2539.5999999999985</v>
      </c>
      <c r="BF8"/>
      <c r="BG8"/>
      <c r="BH8"/>
    </row>
    <row r="9" spans="1:60" s="1" customFormat="1" x14ac:dyDescent="0.2">
      <c r="A9" s="6" t="s">
        <v>7</v>
      </c>
      <c r="B9" s="24" t="s">
        <v>8</v>
      </c>
      <c r="C9" s="44">
        <v>18208.8</v>
      </c>
      <c r="D9" s="23">
        <v>19846.3</v>
      </c>
      <c r="E9" s="23">
        <v>23266.5</v>
      </c>
      <c r="F9" s="23">
        <f t="shared" si="0"/>
        <v>3420.2000000000007</v>
      </c>
      <c r="BF9"/>
      <c r="BG9"/>
      <c r="BH9"/>
    </row>
    <row r="10" spans="1:60" s="1" customFormat="1" ht="12.75" customHeight="1" x14ac:dyDescent="0.2">
      <c r="A10" s="6" t="s">
        <v>9</v>
      </c>
      <c r="B10" s="24" t="s">
        <v>10</v>
      </c>
      <c r="C10" s="44">
        <v>9619.1</v>
      </c>
      <c r="D10" s="23">
        <v>16101.2</v>
      </c>
      <c r="E10" s="23">
        <v>14699.1</v>
      </c>
      <c r="F10" s="23">
        <f t="shared" si="0"/>
        <v>-1402.1000000000004</v>
      </c>
      <c r="BF10"/>
      <c r="BG10"/>
      <c r="BH10"/>
    </row>
    <row r="11" spans="1:60" s="1" customFormat="1" x14ac:dyDescent="0.2">
      <c r="A11" s="4" t="s">
        <v>11</v>
      </c>
      <c r="B11" s="22" t="s">
        <v>12</v>
      </c>
      <c r="C11" s="23">
        <v>0</v>
      </c>
      <c r="D11" s="23">
        <v>0</v>
      </c>
      <c r="E11" s="23">
        <v>0</v>
      </c>
      <c r="F11" s="23">
        <f t="shared" si="0"/>
        <v>0</v>
      </c>
      <c r="BF11"/>
      <c r="BG11"/>
      <c r="BH11"/>
    </row>
    <row r="12" spans="1:60" s="1" customFormat="1" x14ac:dyDescent="0.2">
      <c r="A12" s="4" t="s">
        <v>13</v>
      </c>
      <c r="B12" s="22" t="s">
        <v>14</v>
      </c>
      <c r="C12" s="44">
        <v>5100</v>
      </c>
      <c r="D12" s="23">
        <v>12688</v>
      </c>
      <c r="E12" s="23">
        <v>12200</v>
      </c>
      <c r="F12" s="23">
        <f t="shared" si="0"/>
        <v>-488</v>
      </c>
      <c r="BF12"/>
      <c r="BG12"/>
      <c r="BH12"/>
    </row>
    <row r="13" spans="1:60" s="1" customFormat="1" x14ac:dyDescent="0.2">
      <c r="A13" s="4" t="s">
        <v>15</v>
      </c>
      <c r="B13" s="22" t="s">
        <v>16</v>
      </c>
      <c r="C13" s="23">
        <v>5.4</v>
      </c>
      <c r="D13" s="23">
        <v>0</v>
      </c>
      <c r="E13" s="23">
        <v>0</v>
      </c>
      <c r="F13" s="23">
        <f t="shared" si="0"/>
        <v>0</v>
      </c>
      <c r="BF13"/>
      <c r="BG13"/>
      <c r="BH13"/>
    </row>
    <row r="14" spans="1:60" s="1" customFormat="1" x14ac:dyDescent="0.2">
      <c r="A14" s="4" t="s">
        <v>17</v>
      </c>
      <c r="B14" s="22" t="s">
        <v>18</v>
      </c>
      <c r="C14" s="44">
        <v>40.5</v>
      </c>
      <c r="D14" s="23">
        <v>300</v>
      </c>
      <c r="E14" s="23">
        <v>287.5</v>
      </c>
      <c r="F14" s="23">
        <f t="shared" si="0"/>
        <v>-12.5</v>
      </c>
      <c r="BF14"/>
      <c r="BG14"/>
      <c r="BH14"/>
    </row>
    <row r="15" spans="1:60" s="1" customFormat="1" x14ac:dyDescent="0.2">
      <c r="A15" s="4" t="s">
        <v>19</v>
      </c>
      <c r="B15" s="22" t="s">
        <v>20</v>
      </c>
      <c r="C15" s="44">
        <v>420</v>
      </c>
      <c r="D15" s="23">
        <v>545</v>
      </c>
      <c r="E15" s="23">
        <v>4163.5</v>
      </c>
      <c r="F15" s="23">
        <f t="shared" si="0"/>
        <v>3618.5</v>
      </c>
      <c r="BF15"/>
      <c r="BG15"/>
      <c r="BH15"/>
    </row>
    <row r="16" spans="1:60" s="1" customFormat="1" ht="14.25" customHeight="1" x14ac:dyDescent="0.2">
      <c r="A16" s="4" t="s">
        <v>21</v>
      </c>
      <c r="B16" s="22" t="s">
        <v>22</v>
      </c>
      <c r="C16" s="23">
        <v>0</v>
      </c>
      <c r="D16" s="23">
        <v>14822.2</v>
      </c>
      <c r="E16" s="23">
        <v>15546.1</v>
      </c>
      <c r="F16" s="23">
        <f t="shared" si="0"/>
        <v>723.89999999999964</v>
      </c>
      <c r="BF16"/>
      <c r="BG16"/>
      <c r="BH16"/>
    </row>
    <row r="17" spans="1:60" s="1" customFormat="1" ht="14.25" customHeight="1" x14ac:dyDescent="0.2">
      <c r="A17" s="4" t="s">
        <v>23</v>
      </c>
      <c r="B17" s="22" t="s">
        <v>24</v>
      </c>
      <c r="C17" s="23">
        <v>0</v>
      </c>
      <c r="D17" s="23">
        <v>0</v>
      </c>
      <c r="E17" s="23">
        <v>0</v>
      </c>
      <c r="F17" s="23">
        <f t="shared" si="0"/>
        <v>0</v>
      </c>
      <c r="BF17"/>
      <c r="BG17"/>
      <c r="BH17"/>
    </row>
    <row r="18" spans="1:60" s="1" customFormat="1" ht="15" customHeight="1" x14ac:dyDescent="0.2">
      <c r="A18" s="7" t="s">
        <v>25</v>
      </c>
      <c r="B18" s="22" t="s">
        <v>26</v>
      </c>
      <c r="C18" s="44">
        <v>0</v>
      </c>
      <c r="D18" s="23">
        <v>0</v>
      </c>
      <c r="E18" s="23">
        <v>0</v>
      </c>
      <c r="F18" s="23">
        <f t="shared" si="0"/>
        <v>0</v>
      </c>
      <c r="BF18"/>
      <c r="BG18"/>
      <c r="BH18"/>
    </row>
    <row r="19" spans="1:60" s="1" customFormat="1" ht="15.75" x14ac:dyDescent="0.25">
      <c r="A19" s="25" t="s">
        <v>100</v>
      </c>
      <c r="B19" s="8" t="s">
        <v>27</v>
      </c>
      <c r="C19" s="18">
        <f>C7+C11+C12+C13+C14+C15-C16-C17-C18</f>
        <v>81907.899999999994</v>
      </c>
      <c r="D19" s="18">
        <f>D7+D11+D12+D13+D14+D15-D16-D17-D18</f>
        <v>87099.199999999997</v>
      </c>
      <c r="E19" s="18">
        <f>E7+E11+E12+E13+E14+E15-E16-E17-E18</f>
        <v>94051</v>
      </c>
      <c r="F19" s="23">
        <f t="shared" si="0"/>
        <v>6951.8000000000029</v>
      </c>
      <c r="BF19"/>
      <c r="BG19"/>
      <c r="BH19"/>
    </row>
    <row r="20" spans="1:60" s="1" customFormat="1" ht="18" customHeight="1" x14ac:dyDescent="0.2">
      <c r="A20" s="55" t="s">
        <v>28</v>
      </c>
      <c r="B20" s="55"/>
      <c r="C20" s="55"/>
      <c r="D20" s="55"/>
      <c r="E20" s="55"/>
      <c r="F20" s="55">
        <f t="shared" si="0"/>
        <v>0</v>
      </c>
      <c r="BF20"/>
      <c r="BG20"/>
      <c r="BH20"/>
    </row>
    <row r="21" spans="1:60" s="1" customFormat="1" ht="24" x14ac:dyDescent="0.2">
      <c r="A21" s="26" t="s">
        <v>29</v>
      </c>
      <c r="B21" s="22" t="s">
        <v>30</v>
      </c>
      <c r="C21" s="47">
        <v>57998</v>
      </c>
      <c r="D21" s="23">
        <v>78025.600000000006</v>
      </c>
      <c r="E21" s="23">
        <v>77538.899999999994</v>
      </c>
      <c r="F21" s="23">
        <f t="shared" si="0"/>
        <v>-486.70000000001164</v>
      </c>
      <c r="BF21"/>
      <c r="BG21"/>
      <c r="BH21"/>
    </row>
    <row r="22" spans="1:60" s="1" customFormat="1" ht="15" customHeight="1" x14ac:dyDescent="0.2">
      <c r="A22" s="26" t="s">
        <v>31</v>
      </c>
      <c r="B22" s="22" t="s">
        <v>32</v>
      </c>
      <c r="C22" s="23">
        <f>SUM(C23:C31)</f>
        <v>4807.3</v>
      </c>
      <c r="D22" s="23">
        <f>SUM(D23:D31)</f>
        <v>6841.7000000000007</v>
      </c>
      <c r="E22" s="23">
        <f>SUM(E23:E31)</f>
        <v>7848.9799999999987</v>
      </c>
      <c r="F22" s="23">
        <f t="shared" si="0"/>
        <v>1007.2799999999979</v>
      </c>
      <c r="BF22"/>
      <c r="BG22"/>
      <c r="BH22"/>
    </row>
    <row r="23" spans="1:60" s="1" customFormat="1" ht="15" customHeight="1" x14ac:dyDescent="0.2">
      <c r="A23" s="27" t="s">
        <v>33</v>
      </c>
      <c r="B23" s="12" t="s">
        <v>34</v>
      </c>
      <c r="C23" s="44">
        <v>3073.1</v>
      </c>
      <c r="D23" s="23">
        <v>4655</v>
      </c>
      <c r="E23" s="23">
        <v>5230.3</v>
      </c>
      <c r="F23" s="23">
        <f t="shared" si="0"/>
        <v>575.30000000000018</v>
      </c>
      <c r="BF23"/>
      <c r="BG23"/>
      <c r="BH23"/>
    </row>
    <row r="24" spans="1:60" s="1" customFormat="1" ht="15" customHeight="1" x14ac:dyDescent="0.2">
      <c r="A24" s="27" t="s">
        <v>35</v>
      </c>
      <c r="B24" s="12" t="s">
        <v>36</v>
      </c>
      <c r="C24" s="44">
        <v>672.1</v>
      </c>
      <c r="D24" s="23">
        <v>1024.0999999999999</v>
      </c>
      <c r="E24" s="23">
        <v>1050.0999999999999</v>
      </c>
      <c r="F24" s="23">
        <f t="shared" si="0"/>
        <v>26</v>
      </c>
      <c r="BF24"/>
      <c r="BG24"/>
      <c r="BH24"/>
    </row>
    <row r="25" spans="1:60" s="1" customFormat="1" ht="24" x14ac:dyDescent="0.2">
      <c r="A25" s="27" t="s">
        <v>37</v>
      </c>
      <c r="B25" s="12" t="s">
        <v>38</v>
      </c>
      <c r="C25" s="44">
        <v>329.3</v>
      </c>
      <c r="D25" s="23">
        <v>567.20000000000005</v>
      </c>
      <c r="E25" s="23">
        <v>672.5</v>
      </c>
      <c r="F25" s="23">
        <f t="shared" si="0"/>
        <v>105.29999999999995</v>
      </c>
      <c r="BF25"/>
      <c r="BG25"/>
      <c r="BH25"/>
    </row>
    <row r="26" spans="1:60" s="1" customFormat="1" ht="15.75" customHeight="1" x14ac:dyDescent="0.2">
      <c r="A26" s="27" t="s">
        <v>39</v>
      </c>
      <c r="B26" s="12" t="s">
        <v>40</v>
      </c>
      <c r="C26" s="44"/>
      <c r="D26" s="23">
        <v>0</v>
      </c>
      <c r="E26" s="23">
        <v>0</v>
      </c>
      <c r="F26" s="23">
        <f t="shared" si="0"/>
        <v>0</v>
      </c>
      <c r="BF26"/>
      <c r="BG26"/>
      <c r="BH26"/>
    </row>
    <row r="27" spans="1:60" s="1" customFormat="1" ht="14.25" customHeight="1" x14ac:dyDescent="0.2">
      <c r="A27" s="27" t="s">
        <v>41</v>
      </c>
      <c r="B27" s="12" t="s">
        <v>42</v>
      </c>
      <c r="C27" s="44">
        <v>0.3</v>
      </c>
      <c r="D27" s="23">
        <v>0.8</v>
      </c>
      <c r="E27" s="23">
        <v>1</v>
      </c>
      <c r="F27" s="23">
        <f t="shared" si="0"/>
        <v>0.19999999999999996</v>
      </c>
      <c r="BF27"/>
      <c r="BG27"/>
      <c r="BH27"/>
    </row>
    <row r="28" spans="1:60" s="1" customFormat="1" ht="13.5" customHeight="1" x14ac:dyDescent="0.2">
      <c r="A28" s="27" t="s">
        <v>101</v>
      </c>
      <c r="B28" s="12" t="s">
        <v>43</v>
      </c>
      <c r="C28" s="44">
        <v>10.7</v>
      </c>
      <c r="D28" s="23">
        <v>10</v>
      </c>
      <c r="E28" s="23">
        <v>12.2</v>
      </c>
      <c r="F28" s="23">
        <f t="shared" si="0"/>
        <v>2.1999999999999993</v>
      </c>
      <c r="BF28"/>
      <c r="BG28"/>
      <c r="BH28"/>
    </row>
    <row r="29" spans="1:60" s="1" customFormat="1" ht="13.5" customHeight="1" x14ac:dyDescent="0.2">
      <c r="A29" s="27" t="s">
        <v>44</v>
      </c>
      <c r="B29" s="12" t="s">
        <v>45</v>
      </c>
      <c r="C29" s="44">
        <v>9.3000000000000007</v>
      </c>
      <c r="D29" s="23">
        <v>80</v>
      </c>
      <c r="E29" s="23">
        <v>49.98</v>
      </c>
      <c r="F29" s="23">
        <f t="shared" si="0"/>
        <v>-30.020000000000003</v>
      </c>
      <c r="BF29"/>
      <c r="BG29"/>
      <c r="BH29"/>
    </row>
    <row r="30" spans="1:60" s="1" customFormat="1" ht="12" customHeight="1" x14ac:dyDescent="0.2">
      <c r="A30" s="27" t="s">
        <v>46</v>
      </c>
      <c r="B30" s="12" t="s">
        <v>47</v>
      </c>
      <c r="C30" s="44">
        <v>0</v>
      </c>
      <c r="D30" s="23">
        <v>0</v>
      </c>
      <c r="E30" s="23">
        <v>0</v>
      </c>
      <c r="F30" s="23">
        <f t="shared" si="0"/>
        <v>0</v>
      </c>
      <c r="BF30"/>
      <c r="BG30"/>
      <c r="BH30"/>
    </row>
    <row r="31" spans="1:60" s="1" customFormat="1" ht="12.75" customHeight="1" x14ac:dyDescent="0.2">
      <c r="A31" s="27" t="s">
        <v>48</v>
      </c>
      <c r="B31" s="12" t="s">
        <v>49</v>
      </c>
      <c r="C31" s="44">
        <v>712.5</v>
      </c>
      <c r="D31" s="23">
        <v>504.6</v>
      </c>
      <c r="E31" s="23">
        <v>832.9</v>
      </c>
      <c r="F31" s="23">
        <f t="shared" si="0"/>
        <v>328.29999999999995</v>
      </c>
      <c r="BF31"/>
      <c r="BG31"/>
      <c r="BH31"/>
    </row>
    <row r="32" spans="1:60" s="1" customFormat="1" ht="13.5" customHeight="1" x14ac:dyDescent="0.2">
      <c r="A32" s="26" t="s">
        <v>50</v>
      </c>
      <c r="B32" s="22" t="s">
        <v>51</v>
      </c>
      <c r="C32" s="44">
        <v>1698</v>
      </c>
      <c r="D32" s="23">
        <v>2321.6999999999998</v>
      </c>
      <c r="E32" s="23">
        <v>2412</v>
      </c>
      <c r="F32" s="23">
        <f t="shared" si="0"/>
        <v>90.300000000000182</v>
      </c>
      <c r="BF32"/>
      <c r="BG32"/>
      <c r="BH32"/>
    </row>
    <row r="33" spans="1:60" s="1" customFormat="1" ht="13.5" customHeight="1" x14ac:dyDescent="0.2">
      <c r="A33" s="26" t="s">
        <v>52</v>
      </c>
      <c r="B33" s="22" t="s">
        <v>53</v>
      </c>
      <c r="C33" s="44">
        <v>2982</v>
      </c>
      <c r="D33" s="23">
        <v>2390.1999999999998</v>
      </c>
      <c r="E33" s="23">
        <v>3439.3</v>
      </c>
      <c r="F33" s="23">
        <f t="shared" si="0"/>
        <v>1049.1000000000004</v>
      </c>
      <c r="BF33"/>
      <c r="BG33"/>
      <c r="BH33"/>
    </row>
    <row r="34" spans="1:60" s="1" customFormat="1" ht="14.25" customHeight="1" x14ac:dyDescent="0.2">
      <c r="A34" s="26" t="s">
        <v>54</v>
      </c>
      <c r="B34" s="22" t="s">
        <v>55</v>
      </c>
      <c r="C34" s="23">
        <v>0</v>
      </c>
      <c r="D34" s="23">
        <v>0</v>
      </c>
      <c r="E34" s="23">
        <v>0</v>
      </c>
      <c r="F34" s="23">
        <f t="shared" si="0"/>
        <v>0</v>
      </c>
      <c r="BF34"/>
      <c r="BG34"/>
      <c r="BH34"/>
    </row>
    <row r="35" spans="1:60" s="1" customFormat="1" ht="12.75" customHeight="1" x14ac:dyDescent="0.2">
      <c r="A35" s="26" t="s">
        <v>56</v>
      </c>
      <c r="B35" s="22" t="s">
        <v>57</v>
      </c>
      <c r="C35" s="23">
        <v>0</v>
      </c>
      <c r="D35" s="23">
        <v>0</v>
      </c>
      <c r="E35" s="23">
        <v>1747.3</v>
      </c>
      <c r="F35" s="23">
        <f t="shared" si="0"/>
        <v>1747.3</v>
      </c>
      <c r="BF35"/>
      <c r="BG35"/>
      <c r="BH35"/>
    </row>
    <row r="36" spans="1:60" s="9" customFormat="1" ht="18" customHeight="1" x14ac:dyDescent="0.25">
      <c r="A36" s="28" t="s">
        <v>102</v>
      </c>
      <c r="B36" s="8" t="s">
        <v>58</v>
      </c>
      <c r="C36" s="18">
        <f>SUM(C21,C22,C32:C35)</f>
        <v>67485.3</v>
      </c>
      <c r="D36" s="18">
        <f>SUM(D21,D22,D32:D35)</f>
        <v>89579.199999999997</v>
      </c>
      <c r="E36" s="18">
        <f>SUM(E21,E22,E32:E35)</f>
        <v>92986.48</v>
      </c>
      <c r="F36" s="29">
        <f t="shared" si="0"/>
        <v>3407.2799999999988</v>
      </c>
    </row>
    <row r="37" spans="1:60" s="1" customFormat="1" ht="18" customHeight="1" x14ac:dyDescent="0.2">
      <c r="A37" s="55" t="s">
        <v>103</v>
      </c>
      <c r="B37" s="55"/>
      <c r="C37" s="55"/>
      <c r="D37" s="55"/>
      <c r="E37" s="55"/>
      <c r="F37" s="55"/>
      <c r="BF37"/>
      <c r="BG37"/>
      <c r="BH37"/>
    </row>
    <row r="38" spans="1:60" s="1" customFormat="1" ht="18" customHeight="1" x14ac:dyDescent="0.2">
      <c r="A38" s="30" t="s">
        <v>59</v>
      </c>
      <c r="B38" s="10" t="s">
        <v>60</v>
      </c>
      <c r="C38" s="17">
        <f>SUM(C19,-C36)</f>
        <v>14422.599999999991</v>
      </c>
      <c r="D38" s="17">
        <f>SUM(D19,-D36)</f>
        <v>-2480</v>
      </c>
      <c r="E38" s="17">
        <f>SUM(E19,-E36)</f>
        <v>1064.5200000000041</v>
      </c>
      <c r="F38" s="23">
        <f t="shared" ref="F38:F48" si="1">E38-D38</f>
        <v>3544.5200000000041</v>
      </c>
      <c r="BF38"/>
      <c r="BG38"/>
      <c r="BH38"/>
    </row>
    <row r="39" spans="1:60" s="1" customFormat="1" ht="13.5" customHeight="1" x14ac:dyDescent="0.2">
      <c r="A39" s="31" t="s">
        <v>61</v>
      </c>
      <c r="B39" s="11" t="s">
        <v>62</v>
      </c>
      <c r="C39" s="17">
        <f>IF(C38&gt;0,C38,0)</f>
        <v>14422.599999999991</v>
      </c>
      <c r="D39" s="17">
        <f>IF(D38&gt;0,D38,0)</f>
        <v>0</v>
      </c>
      <c r="E39" s="17">
        <f>IF(E38&gt;0,E38,0)</f>
        <v>1064.5200000000041</v>
      </c>
      <c r="F39" s="23">
        <f t="shared" si="1"/>
        <v>1064.5200000000041</v>
      </c>
      <c r="BF39"/>
      <c r="BG39"/>
      <c r="BH39"/>
    </row>
    <row r="40" spans="1:60" s="1" customFormat="1" ht="14.25" customHeight="1" x14ac:dyDescent="0.2">
      <c r="A40" s="31" t="s">
        <v>63</v>
      </c>
      <c r="B40" s="11" t="s">
        <v>64</v>
      </c>
      <c r="C40" s="17">
        <f>IF(C38&lt;=0,C38,0)</f>
        <v>0</v>
      </c>
      <c r="D40" s="17">
        <f>IF(D38&lt;=0,D38,0)</f>
        <v>-2480</v>
      </c>
      <c r="E40" s="17">
        <f>IF(E38&lt;=0,E38,0)</f>
        <v>0</v>
      </c>
      <c r="F40" s="23">
        <f t="shared" si="1"/>
        <v>2480</v>
      </c>
      <c r="BF40"/>
      <c r="BG40"/>
      <c r="BH40"/>
    </row>
    <row r="41" spans="1:60" s="1" customFormat="1" ht="14.25" customHeight="1" x14ac:dyDescent="0.2">
      <c r="A41" s="31" t="s">
        <v>65</v>
      </c>
      <c r="B41" s="11" t="s">
        <v>66</v>
      </c>
      <c r="C41" s="17"/>
      <c r="D41" s="17"/>
      <c r="E41" s="17"/>
      <c r="F41" s="23">
        <f t="shared" si="1"/>
        <v>0</v>
      </c>
      <c r="BF41"/>
      <c r="BG41"/>
      <c r="BH41"/>
    </row>
    <row r="42" spans="1:60" s="1" customFormat="1" ht="14.25" customHeight="1" x14ac:dyDescent="0.2">
      <c r="A42" s="30" t="s">
        <v>67</v>
      </c>
      <c r="B42" s="10" t="s">
        <v>68</v>
      </c>
      <c r="C42" s="17">
        <f>SUM(C38,C41)</f>
        <v>14422.599999999991</v>
      </c>
      <c r="D42" s="17">
        <f>SUM(D38,D41)</f>
        <v>-2480</v>
      </c>
      <c r="E42" s="17">
        <f>SUM(E38,E41)</f>
        <v>1064.5200000000041</v>
      </c>
      <c r="F42" s="23">
        <f t="shared" si="1"/>
        <v>3544.5200000000041</v>
      </c>
      <c r="BF42"/>
      <c r="BG42"/>
      <c r="BH42"/>
    </row>
    <row r="43" spans="1:60" s="1" customFormat="1" ht="13.5" customHeight="1" x14ac:dyDescent="0.2">
      <c r="A43" s="31" t="s">
        <v>69</v>
      </c>
      <c r="B43" s="11" t="s">
        <v>70</v>
      </c>
      <c r="C43" s="17">
        <f>IF(C42&gt;0,C42,0)</f>
        <v>14422.599999999991</v>
      </c>
      <c r="D43" s="17">
        <f>IF(D42&gt;0,D42,0)</f>
        <v>0</v>
      </c>
      <c r="E43" s="17">
        <f>IF(E42&gt;0,E42,0)</f>
        <v>1064.5200000000041</v>
      </c>
      <c r="F43" s="23">
        <f t="shared" si="1"/>
        <v>1064.5200000000041</v>
      </c>
      <c r="BF43"/>
      <c r="BG43"/>
      <c r="BH43"/>
    </row>
    <row r="44" spans="1:60" s="1" customFormat="1" ht="14.25" customHeight="1" x14ac:dyDescent="0.2">
      <c r="A44" s="31" t="s">
        <v>71</v>
      </c>
      <c r="B44" s="11" t="s">
        <v>72</v>
      </c>
      <c r="C44" s="17">
        <f>IF(C42&lt;=0,C42,0)</f>
        <v>0</v>
      </c>
      <c r="D44" s="17">
        <f>IF(D42&lt;=0,D42,0)</f>
        <v>-2480</v>
      </c>
      <c r="E44" s="17">
        <f>IF(E42&lt;=0,E42,0)</f>
        <v>0</v>
      </c>
      <c r="F44" s="23">
        <f t="shared" si="1"/>
        <v>2480</v>
      </c>
      <c r="BF44"/>
      <c r="BG44"/>
      <c r="BH44"/>
    </row>
    <row r="45" spans="1:60" s="1" customFormat="1" ht="15" customHeight="1" x14ac:dyDescent="0.2">
      <c r="A45" s="30" t="s">
        <v>73</v>
      </c>
      <c r="B45" s="10" t="s">
        <v>74</v>
      </c>
      <c r="C45" s="17">
        <v>0</v>
      </c>
      <c r="D45" s="17">
        <v>-446.4</v>
      </c>
      <c r="E45" s="17">
        <v>606.29999999999995</v>
      </c>
      <c r="F45" s="23">
        <f t="shared" si="1"/>
        <v>1052.6999999999998</v>
      </c>
      <c r="BF45"/>
      <c r="BG45"/>
      <c r="BH45"/>
    </row>
    <row r="46" spans="1:60" s="1" customFormat="1" ht="18" customHeight="1" x14ac:dyDescent="0.2">
      <c r="A46" s="30" t="s">
        <v>75</v>
      </c>
      <c r="B46" s="5" t="s">
        <v>76</v>
      </c>
      <c r="C46" s="17">
        <f>SUM(C42,-C45)</f>
        <v>14422.599999999991</v>
      </c>
      <c r="D46" s="17">
        <f>SUM(D42,-D45)</f>
        <v>-2033.6</v>
      </c>
      <c r="E46" s="17">
        <f>SUM(E42,-E45)</f>
        <v>458.22000000000412</v>
      </c>
      <c r="F46" s="23">
        <f t="shared" si="1"/>
        <v>2491.8200000000043</v>
      </c>
      <c r="BF46"/>
      <c r="BG46"/>
      <c r="BH46"/>
    </row>
    <row r="47" spans="1:60" s="1" customFormat="1" ht="15.75" customHeight="1" x14ac:dyDescent="0.2">
      <c r="A47" s="32" t="s">
        <v>77</v>
      </c>
      <c r="B47" s="12" t="s">
        <v>78</v>
      </c>
      <c r="C47" s="23">
        <f>IF(C46&gt;0,C46,0)</f>
        <v>14422.599999999991</v>
      </c>
      <c r="D47" s="23">
        <f>IF(D46&gt;0,D46,0)</f>
        <v>0</v>
      </c>
      <c r="E47" s="23">
        <f>IF(E46&gt;0,E46,0)</f>
        <v>458.22000000000412</v>
      </c>
      <c r="F47" s="23">
        <f t="shared" si="1"/>
        <v>458.22000000000412</v>
      </c>
      <c r="BF47"/>
      <c r="BG47"/>
      <c r="BH47"/>
    </row>
    <row r="48" spans="1:60" s="1" customFormat="1" ht="14.25" customHeight="1" x14ac:dyDescent="0.2">
      <c r="A48" s="32" t="s">
        <v>71</v>
      </c>
      <c r="B48" s="12" t="s">
        <v>79</v>
      </c>
      <c r="C48" s="23">
        <f>IF(C46&lt;=0,C46,0)</f>
        <v>0</v>
      </c>
      <c r="D48" s="23">
        <f>IF(D46&lt;=0,D46,0)</f>
        <v>-2033.6</v>
      </c>
      <c r="E48" s="23">
        <f>IF(E46&lt;=0,E46,0)</f>
        <v>0</v>
      </c>
      <c r="F48" s="23">
        <f t="shared" si="1"/>
        <v>2033.6</v>
      </c>
      <c r="BF48"/>
      <c r="BG48"/>
      <c r="BH48"/>
    </row>
    <row r="49" spans="1:60" s="33" customFormat="1" ht="18" customHeight="1" x14ac:dyDescent="0.2">
      <c r="A49" s="56" t="s">
        <v>104</v>
      </c>
      <c r="B49" s="56"/>
      <c r="C49" s="56"/>
      <c r="D49" s="56"/>
      <c r="E49" s="56"/>
      <c r="F49" s="56"/>
      <c r="BF49" s="34"/>
      <c r="BG49" s="34"/>
      <c r="BH49" s="34"/>
    </row>
    <row r="50" spans="1:60" s="1" customFormat="1" ht="27" customHeight="1" x14ac:dyDescent="0.2">
      <c r="A50" s="35" t="s">
        <v>80</v>
      </c>
      <c r="B50" s="13" t="s">
        <v>81</v>
      </c>
      <c r="C50" s="36">
        <f>SUM(C51:C55)</f>
        <v>7512.5</v>
      </c>
      <c r="D50" s="36">
        <f>SUM(D51:D55)</f>
        <v>16824.3</v>
      </c>
      <c r="E50" s="36">
        <v>15719</v>
      </c>
      <c r="F50" s="36">
        <f t="shared" ref="F50:F58" si="2">E50-D50</f>
        <v>-1105.2999999999993</v>
      </c>
      <c r="BF50"/>
      <c r="BG50"/>
      <c r="BH50"/>
    </row>
    <row r="51" spans="1:60" s="1" customFormat="1" ht="15.75" customHeight="1" x14ac:dyDescent="0.2">
      <c r="A51" s="37" t="s">
        <v>82</v>
      </c>
      <c r="B51" s="14" t="s">
        <v>83</v>
      </c>
      <c r="C51" s="38">
        <v>0</v>
      </c>
      <c r="D51" s="38">
        <v>0</v>
      </c>
      <c r="E51" s="38">
        <v>892.7</v>
      </c>
      <c r="F51" s="39">
        <f t="shared" si="2"/>
        <v>892.7</v>
      </c>
      <c r="BF51"/>
      <c r="BG51"/>
      <c r="BH51"/>
    </row>
    <row r="52" spans="1:60" s="1" customFormat="1" ht="22.5" customHeight="1" x14ac:dyDescent="0.2">
      <c r="A52" s="37" t="s">
        <v>84</v>
      </c>
      <c r="B52" s="14" t="s">
        <v>85</v>
      </c>
      <c r="C52" s="38">
        <v>0</v>
      </c>
      <c r="D52" s="38">
        <v>0</v>
      </c>
      <c r="E52" s="38">
        <v>0</v>
      </c>
      <c r="F52" s="39">
        <f t="shared" si="2"/>
        <v>0</v>
      </c>
      <c r="BF52"/>
      <c r="BG52"/>
      <c r="BH52"/>
    </row>
    <row r="53" spans="1:60" s="1" customFormat="1" ht="24" customHeight="1" x14ac:dyDescent="0.2">
      <c r="A53" s="37" t="s">
        <v>105</v>
      </c>
      <c r="B53" s="14" t="s">
        <v>86</v>
      </c>
      <c r="C53" s="38">
        <v>0</v>
      </c>
      <c r="D53" s="38">
        <v>7500</v>
      </c>
      <c r="E53" s="38">
        <v>6395</v>
      </c>
      <c r="F53" s="39">
        <f t="shared" si="2"/>
        <v>-1105</v>
      </c>
      <c r="BF53"/>
      <c r="BG53"/>
      <c r="BH53"/>
    </row>
    <row r="54" spans="1:60" s="1" customFormat="1" ht="24" customHeight="1" x14ac:dyDescent="0.2">
      <c r="A54" s="37" t="s">
        <v>106</v>
      </c>
      <c r="B54" s="14" t="s">
        <v>87</v>
      </c>
      <c r="C54" s="38">
        <v>0</v>
      </c>
      <c r="D54" s="38">
        <v>0</v>
      </c>
      <c r="E54" s="38">
        <v>0</v>
      </c>
      <c r="F54" s="39">
        <f t="shared" si="2"/>
        <v>0</v>
      </c>
      <c r="BF54"/>
      <c r="BG54"/>
      <c r="BH54"/>
    </row>
    <row r="55" spans="1:60" s="1" customFormat="1" ht="15" customHeight="1" x14ac:dyDescent="0.2">
      <c r="A55" s="37" t="s">
        <v>88</v>
      </c>
      <c r="B55" s="14" t="s">
        <v>107</v>
      </c>
      <c r="C55" s="45">
        <v>7512.5</v>
      </c>
      <c r="D55" s="38">
        <v>9324.2999999999993</v>
      </c>
      <c r="E55" s="38">
        <v>8431.2999999999993</v>
      </c>
      <c r="F55" s="39">
        <f t="shared" si="2"/>
        <v>-893</v>
      </c>
      <c r="BF55"/>
      <c r="BG55"/>
      <c r="BH55"/>
    </row>
    <row r="56" spans="1:60" s="1" customFormat="1" ht="16.5" customHeight="1" x14ac:dyDescent="0.2">
      <c r="A56" s="40" t="s">
        <v>89</v>
      </c>
      <c r="B56" s="13" t="s">
        <v>90</v>
      </c>
      <c r="C56" s="46">
        <v>5030.8999999999996</v>
      </c>
      <c r="D56" s="36">
        <f>SUM(D57:D58)</f>
        <v>9929.1999999999989</v>
      </c>
      <c r="E56" s="36">
        <f>SUM(E57:E58)</f>
        <v>8852.6999999999989</v>
      </c>
      <c r="F56" s="41">
        <f t="shared" si="2"/>
        <v>-1076.5</v>
      </c>
      <c r="BF56"/>
      <c r="BG56"/>
      <c r="BH56"/>
    </row>
    <row r="57" spans="1:60" s="1" customFormat="1" ht="16.5" customHeight="1" x14ac:dyDescent="0.2">
      <c r="A57" s="42" t="s">
        <v>108</v>
      </c>
      <c r="B57" s="14" t="s">
        <v>91</v>
      </c>
      <c r="C57" s="39">
        <v>0</v>
      </c>
      <c r="D57" s="39">
        <v>9295.4</v>
      </c>
      <c r="E57" s="43">
        <v>8303.4</v>
      </c>
      <c r="F57" s="23">
        <f t="shared" si="2"/>
        <v>-992</v>
      </c>
      <c r="BF57"/>
      <c r="BG57"/>
      <c r="BH57"/>
    </row>
    <row r="58" spans="1:60" s="1" customFormat="1" ht="16.5" customHeight="1" x14ac:dyDescent="0.2">
      <c r="A58" s="42" t="s">
        <v>109</v>
      </c>
      <c r="B58" s="14" t="s">
        <v>92</v>
      </c>
      <c r="C58" s="39">
        <v>0</v>
      </c>
      <c r="D58" s="39">
        <v>633.79999999999995</v>
      </c>
      <c r="E58" s="39">
        <v>549.29999999999995</v>
      </c>
      <c r="F58" s="23">
        <f t="shared" si="2"/>
        <v>-84.5</v>
      </c>
      <c r="BF58"/>
      <c r="BG58"/>
      <c r="BH58"/>
    </row>
    <row r="59" spans="1:60" s="1" customFormat="1" ht="20.25" customHeight="1" x14ac:dyDescent="0.2">
      <c r="A59" s="54" t="s">
        <v>112</v>
      </c>
      <c r="B59" s="54"/>
      <c r="C59" s="54"/>
      <c r="D59" s="54"/>
      <c r="E59" s="54"/>
      <c r="F59" s="54"/>
      <c r="BF59"/>
      <c r="BG59"/>
      <c r="BH59"/>
    </row>
    <row r="60" spans="1:60" s="1" customFormat="1" ht="12" customHeight="1" x14ac:dyDescent="0.2">
      <c r="A60" s="15" t="s">
        <v>110</v>
      </c>
      <c r="B60" s="15"/>
      <c r="C60" s="16" t="s">
        <v>93</v>
      </c>
      <c r="D60" s="2"/>
      <c r="E60" s="2"/>
      <c r="F60" s="3"/>
      <c r="BF60"/>
      <c r="BG60"/>
      <c r="BH60"/>
    </row>
    <row r="61" spans="1:60" s="1" customFormat="1" ht="13.5" customHeight="1" x14ac:dyDescent="0.2">
      <c r="A61" s="54" t="s">
        <v>113</v>
      </c>
      <c r="B61" s="54"/>
      <c r="C61" s="54"/>
      <c r="D61" s="54"/>
      <c r="E61" s="54"/>
      <c r="F61" s="54"/>
      <c r="BF61"/>
      <c r="BG61"/>
      <c r="BH61"/>
    </row>
    <row r="62" spans="1:60" s="1" customFormat="1" ht="10.5" customHeight="1" x14ac:dyDescent="0.2">
      <c r="A62" s="15" t="s">
        <v>110</v>
      </c>
      <c r="B62" s="15"/>
      <c r="C62"/>
      <c r="D62"/>
      <c r="E62"/>
      <c r="F62"/>
      <c r="BF62"/>
      <c r="BG62"/>
      <c r="BH62"/>
    </row>
  </sheetData>
  <sheetProtection selectLockedCells="1" selectUnlockedCells="1"/>
  <mergeCells count="10">
    <mergeCell ref="A1:F1"/>
    <mergeCell ref="A2:F2"/>
    <mergeCell ref="A3:F3"/>
    <mergeCell ref="A61:F61"/>
    <mergeCell ref="A5:F5"/>
    <mergeCell ref="A6:F6"/>
    <mergeCell ref="A20:F20"/>
    <mergeCell ref="A37:F37"/>
    <mergeCell ref="A49:F49"/>
    <mergeCell ref="A59:F59"/>
  </mergeCells>
  <pageMargins left="0.78749999999999998" right="0.66944444444444451" top="1.2993055555555557" bottom="0.47222222222222227" header="0.51181102362204722" footer="0.51181102362204722"/>
  <pageSetup paperSize="9" scale="91" firstPageNumber="0" orientation="landscape" horizontalDpi="300" verticalDpi="300" r:id="rId1"/>
  <headerFooter alignWithMargins="0"/>
  <rowBreaks count="2" manualBreakCount="2">
    <brk id="19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</vt:lpstr>
      <vt:lpstr>'Звіт '!Excel_BuiltIn_Print_Area</vt:lpstr>
      <vt:lpstr>'Звіт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Малютіна</cp:lastModifiedBy>
  <cp:lastPrinted>2024-08-07T12:10:01Z</cp:lastPrinted>
  <dcterms:created xsi:type="dcterms:W3CDTF">2023-09-14T05:30:27Z</dcterms:created>
  <dcterms:modified xsi:type="dcterms:W3CDTF">2024-08-15T10:32:42Z</dcterms:modified>
</cp:coreProperties>
</file>